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ESPÍRITO SANTO\CARNAVAL\"/>
    </mc:Choice>
  </mc:AlternateContent>
  <bookViews>
    <workbookView xWindow="-120" yWindow="-120" windowWidth="29040" windowHeight="15840" firstSheet="3" activeTab="3"/>
  </bookViews>
  <sheets>
    <sheet name="COTA MASTER" sheetId="11" r:id="rId1"/>
    <sheet name="Zumbitos" sheetId="12" r:id="rId2"/>
    <sheet name="Romina_Danubio" sheetId="13" r:id="rId3"/>
    <sheet name="CARNAVAL" sheetId="1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4" l="1"/>
  <c r="B33" i="14"/>
  <c r="D32" i="14"/>
  <c r="B29" i="14"/>
  <c r="D28" i="14"/>
  <c r="B24" i="14"/>
  <c r="D23" i="14"/>
  <c r="B19" i="14"/>
  <c r="D18" i="14"/>
  <c r="F18" i="14" s="1"/>
  <c r="D17" i="14"/>
  <c r="D13" i="14"/>
  <c r="B13" i="14"/>
  <c r="F12" i="14"/>
  <c r="F11" i="14"/>
  <c r="F13" i="14" s="1"/>
  <c r="B46" i="13"/>
  <c r="E15" i="13"/>
  <c r="F13" i="13"/>
  <c r="F12" i="13"/>
  <c r="F11" i="13"/>
  <c r="D12" i="13"/>
  <c r="D13" i="13"/>
  <c r="D14" i="13"/>
  <c r="D11" i="13"/>
  <c r="C11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52" i="13"/>
  <c r="D51" i="13"/>
  <c r="B65" i="13"/>
  <c r="C65" i="13"/>
  <c r="D65" i="13"/>
  <c r="C12" i="13"/>
  <c r="C13" i="13"/>
  <c r="D19" i="14" l="1"/>
  <c r="F17" i="14"/>
  <c r="F19" i="14" s="1"/>
  <c r="D24" i="14"/>
  <c r="F23" i="14"/>
  <c r="F24" i="14" s="1"/>
  <c r="D29" i="14"/>
  <c r="F28" i="14"/>
  <c r="F29" i="14" s="1"/>
  <c r="D33" i="14"/>
  <c r="D44" i="14" s="1"/>
  <c r="F32" i="14"/>
  <c r="F33" i="14" s="1"/>
  <c r="B44" i="14"/>
  <c r="D15" i="13"/>
  <c r="F44" i="14" l="1"/>
  <c r="L3" i="14" s="1"/>
  <c r="B44" i="13"/>
  <c r="B35" i="13"/>
  <c r="D34" i="13"/>
  <c r="B31" i="13"/>
  <c r="D30" i="13"/>
  <c r="B26" i="13"/>
  <c r="D25" i="13"/>
  <c r="B21" i="13"/>
  <c r="D20" i="13"/>
  <c r="F20" i="13" s="1"/>
  <c r="D19" i="13"/>
  <c r="B15" i="13"/>
  <c r="F15" i="13"/>
  <c r="B52" i="12"/>
  <c r="B51" i="12"/>
  <c r="B42" i="12"/>
  <c r="B33" i="12"/>
  <c r="D32" i="12"/>
  <c r="B29" i="12"/>
  <c r="D28" i="12"/>
  <c r="B24" i="12"/>
  <c r="D23" i="12"/>
  <c r="B19" i="12"/>
  <c r="D18" i="12"/>
  <c r="F18" i="12" s="1"/>
  <c r="D17" i="12"/>
  <c r="D13" i="12"/>
  <c r="B13" i="12"/>
  <c r="F12" i="12"/>
  <c r="F11" i="12"/>
  <c r="F13" i="12" s="1"/>
  <c r="B44" i="11"/>
  <c r="B42" i="11"/>
  <c r="D13" i="11"/>
  <c r="B13" i="11"/>
  <c r="F12" i="11"/>
  <c r="B29" i="11"/>
  <c r="D28" i="11"/>
  <c r="B33" i="11"/>
  <c r="B24" i="11"/>
  <c r="B19" i="11"/>
  <c r="D32" i="11"/>
  <c r="D18" i="11"/>
  <c r="F18" i="11" s="1"/>
  <c r="D23" i="11"/>
  <c r="D17" i="11"/>
  <c r="I3" i="14" l="1"/>
  <c r="I6" i="14" s="1"/>
  <c r="L6" i="14"/>
  <c r="L5" i="14"/>
  <c r="D21" i="13"/>
  <c r="F19" i="13"/>
  <c r="F21" i="13" s="1"/>
  <c r="E21" i="13" s="1"/>
  <c r="D26" i="13"/>
  <c r="F25" i="13"/>
  <c r="F26" i="13" s="1"/>
  <c r="D31" i="13"/>
  <c r="F30" i="13"/>
  <c r="F31" i="13" s="1"/>
  <c r="D35" i="13"/>
  <c r="F34" i="13"/>
  <c r="F35" i="13" s="1"/>
  <c r="F46" i="13" s="1"/>
  <c r="D19" i="12"/>
  <c r="F17" i="12"/>
  <c r="F19" i="12" s="1"/>
  <c r="D24" i="12"/>
  <c r="F23" i="12"/>
  <c r="F24" i="12" s="1"/>
  <c r="D29" i="12"/>
  <c r="F28" i="12"/>
  <c r="F29" i="12" s="1"/>
  <c r="D33" i="12"/>
  <c r="D44" i="12" s="1"/>
  <c r="F32" i="12"/>
  <c r="F33" i="12" s="1"/>
  <c r="B44" i="12"/>
  <c r="D29" i="11"/>
  <c r="F28" i="11"/>
  <c r="F29" i="11" s="1"/>
  <c r="F11" i="11"/>
  <c r="F13" i="11" s="1"/>
  <c r="D24" i="11"/>
  <c r="F32" i="11"/>
  <c r="F33" i="11" s="1"/>
  <c r="D33" i="11"/>
  <c r="F17" i="11"/>
  <c r="F19" i="11" s="1"/>
  <c r="D19" i="11"/>
  <c r="D44" i="11" s="1"/>
  <c r="F23" i="11"/>
  <c r="I4" i="14" l="1"/>
  <c r="I16" i="14" s="1"/>
  <c r="I17" i="14" s="1"/>
  <c r="I18" i="14" s="1"/>
  <c r="I5" i="14"/>
  <c r="L16" i="14"/>
  <c r="L17" i="14" s="1"/>
  <c r="L18" i="14" s="1"/>
  <c r="D46" i="13"/>
  <c r="E46" i="13" s="1"/>
  <c r="I3" i="13"/>
  <c r="F44" i="12"/>
  <c r="E44" i="12" s="1"/>
  <c r="L3" i="12"/>
  <c r="I3" i="12"/>
  <c r="F44" i="11"/>
  <c r="I3" i="11" s="1"/>
  <c r="I6" i="11" s="1"/>
  <c r="F24" i="11"/>
  <c r="L3" i="11" l="1"/>
  <c r="L6" i="11" s="1"/>
  <c r="L3" i="13"/>
  <c r="I6" i="13"/>
  <c r="I5" i="13"/>
  <c r="I4" i="13"/>
  <c r="I18" i="13" s="1"/>
  <c r="I19" i="13" s="1"/>
  <c r="I20" i="13" s="1"/>
  <c r="I6" i="12"/>
  <c r="I5" i="12"/>
  <c r="I4" i="12"/>
  <c r="L6" i="12"/>
  <c r="L5" i="12"/>
  <c r="L16" i="12" s="1"/>
  <c r="L17" i="12" s="1"/>
  <c r="L18" i="12" s="1"/>
  <c r="I5" i="11"/>
  <c r="I4" i="11"/>
  <c r="I16" i="11" s="1"/>
  <c r="L5" i="11"/>
  <c r="L16" i="11" s="1"/>
  <c r="L17" i="11" s="1"/>
  <c r="L18" i="11" s="1"/>
  <c r="L5" i="13" l="1"/>
  <c r="L6" i="13"/>
  <c r="I16" i="12"/>
  <c r="I17" i="12" s="1"/>
  <c r="I18" i="12" s="1"/>
  <c r="I17" i="11"/>
  <c r="I18" i="11" s="1"/>
  <c r="L18" i="13" l="1"/>
  <c r="L19" i="13" s="1"/>
  <c r="L20" i="13" s="1"/>
</calcChain>
</file>

<file path=xl/sharedStrings.xml><?xml version="1.0" encoding="utf-8"?>
<sst xmlns="http://schemas.openxmlformats.org/spreadsheetml/2006/main" count="322" uniqueCount="65">
  <si>
    <t>NÃO ALTERAR</t>
  </si>
  <si>
    <t>CARNAVAL 2024</t>
  </si>
  <si>
    <t>APURAÇÃO  COM AGÊNCIA</t>
  </si>
  <si>
    <t>APURAÇÃO  SEM AGÊNCIA</t>
  </si>
  <si>
    <r>
      <rPr>
        <sz val="14"/>
        <color rgb="FF808080"/>
        <rFont val="Montserrat ExtraBold"/>
      </rPr>
      <t xml:space="preserve">O camarote da Rede Vitória no Sambão do Povo oferece uma oportunidade excepcional para as marcas parceiras se destacarem. </t>
    </r>
    <r>
      <rPr>
        <sz val="14"/>
        <color rgb="FF808080"/>
        <rFont val="Montserrat"/>
      </rPr>
      <t xml:space="preserve">Com amplo espaço para ativação, sua marca vai se conectar diretamente com um público entusiasmado, reforçando sua presença e fortalecendo o reconhecimento. </t>
    </r>
    <r>
      <rPr>
        <sz val="14"/>
        <color rgb="FF808080"/>
        <rFont val="Montserrat ExtraBold"/>
      </rPr>
      <t xml:space="preserve">Um espaço único para criar experiências memoráveis, interagir com o público e alcançar visibilidade máxima </t>
    </r>
    <r>
      <rPr>
        <sz val="14"/>
        <color rgb="FF808080"/>
        <rFont val="Montserrat"/>
      </rPr>
      <t>durante um dos eventos mais aguardados do ano.</t>
    </r>
    <r>
      <rPr>
        <sz val="14"/>
        <color rgb="FF808080"/>
        <rFont val="Montserrat ExtraBold"/>
      </rPr>
      <t xml:space="preserve"> 🥳🎉</t>
    </r>
  </si>
  <si>
    <t>Receita Bruta</t>
  </si>
  <si>
    <t>Agencia 20%</t>
  </si>
  <si>
    <t>Comissões 10%</t>
  </si>
  <si>
    <t>Imposto 5%</t>
  </si>
  <si>
    <t>cache ENGAGES'</t>
  </si>
  <si>
    <t xml:space="preserve">APROVEITAMENTO COMERCIAL TOTAL TV VITÓRIA </t>
  </si>
  <si>
    <t>FORMATO</t>
  </si>
  <si>
    <t>QTD</t>
  </si>
  <si>
    <t>Valor Unitário</t>
  </si>
  <si>
    <t xml:space="preserve">Valor total </t>
  </si>
  <si>
    <t>Desconto</t>
  </si>
  <si>
    <t xml:space="preserve">Valor negociado </t>
  </si>
  <si>
    <t>GRADE DE VTS DE 30" EXCLUSIVO DO CLIENTE</t>
  </si>
  <si>
    <t>GOLDEN BREAK - 1 PRODUÇAÕ // 3 VEICULAÇÕES</t>
  </si>
  <si>
    <t>TOTAL</t>
  </si>
  <si>
    <t>FOLHA VITORIA</t>
  </si>
  <si>
    <t>DESPESAS</t>
  </si>
  <si>
    <t>IMPRESSÕES DE BANNERS EXCLUSIVOS DO CLIENTE</t>
  </si>
  <si>
    <t>RESULTADO</t>
  </si>
  <si>
    <t>DIARIA DE DOWNBANNER</t>
  </si>
  <si>
    <t xml:space="preserve">Margem </t>
  </si>
  <si>
    <t>ENGAGES</t>
  </si>
  <si>
    <t>AÇÃO COM INFLUENCER 3 STORIES + 1 FEED</t>
  </si>
  <si>
    <t>PAN NEWS</t>
  </si>
  <si>
    <t>SPOTS DE 30" EXCLUSIVOS DO CLIENTE  - ROTATIVO 06H AS 20H</t>
  </si>
  <si>
    <t xml:space="preserve"> </t>
  </si>
  <si>
    <t>JOVEM PAN</t>
  </si>
  <si>
    <t>DURANTE O EVENTO</t>
  </si>
  <si>
    <t xml:space="preserve">APLICAÇÃO DE LOGO DO CLIENTE </t>
  </si>
  <si>
    <t>NA COMUNICACAO VISUAL DO CAMAROTE</t>
  </si>
  <si>
    <t>NO MATERIAL DIGITAL GUIA DO FOLIAO</t>
  </si>
  <si>
    <t>PRODUTOS DO CLIENTE DENTRO DO KIT FOLIAO</t>
  </si>
  <si>
    <t>CONVITES POR DIA</t>
  </si>
  <si>
    <t xml:space="preserve">TOTAL GERAL NEGOCIADO </t>
  </si>
  <si>
    <t>CARNAVAL 2024 - ZUMBITOS</t>
  </si>
  <si>
    <t xml:space="preserve">TRAILLER </t>
  </si>
  <si>
    <t>GRADE DE VTS DE 30" EXCLUSIVO DO CLIENTE  = 50 VTs 30"</t>
  </si>
  <si>
    <t>Merchan ES no Ar</t>
  </si>
  <si>
    <t>Merchan BG</t>
  </si>
  <si>
    <t>Programa</t>
  </si>
  <si>
    <t xml:space="preserve"> Nº Ins.</t>
  </si>
  <si>
    <t xml:space="preserve"> Vlr. Unit.</t>
  </si>
  <si>
    <t xml:space="preserve"> Vlr. Total</t>
  </si>
  <si>
    <t>BALANCO GERAL VIT</t>
  </si>
  <si>
    <t>CAMERA RECORD</t>
  </si>
  <si>
    <t>CID ALERTA ESP SANTO</t>
  </si>
  <si>
    <t>ES NO AR</t>
  </si>
  <si>
    <t>FALA BRASIL</t>
  </si>
  <si>
    <t>FALA ESPIRITO SANTO</t>
  </si>
  <si>
    <t>HOJE EM DIA</t>
  </si>
  <si>
    <t>HORA DO FARO</t>
  </si>
  <si>
    <t>JORNAL DA RECORD</t>
  </si>
  <si>
    <t>JORNAL DA TV VITORIA</t>
  </si>
  <si>
    <t>SUPER TELA NOT</t>
  </si>
  <si>
    <t>FALA BRASIL ED SB</t>
  </si>
  <si>
    <t>NOVELA DA TARDE OS DEZ MANDAMENTOS</t>
  </si>
  <si>
    <t>NOVELA REIS</t>
  </si>
  <si>
    <t>Total Geral</t>
  </si>
  <si>
    <t>Tabela de Preços: Outubro/23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</si>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</sst>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_-&quot;R$ &quot;* #,##0.00_-;&quot;-R$ &quot;* #,##0.00_-;_-&quot;R$ &quot;* \-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rgb="FFFFFFFF"/>
      <name val="Calibri"/>
      <family val="2"/>
      <scheme val="minor"/>
    </font>
    <font>
      <sz val="14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4"/>
      <color rgb="FF808080"/>
      <name val="Montserrat ExtraBold"/>
    </font>
    <font>
      <sz val="14"/>
      <color rgb="FF808080"/>
      <name val="Montserrat"/>
    </font>
    <font>
      <sz val="14"/>
      <color rgb="FF808080"/>
      <name val="Montserrat ExtraBold"/>
      <charset val="1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rgb="FFFFFFFF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1"/>
      <charset val="1"/>
    </font>
  </fonts>
  <fills count="12">
    <fill>
      <patternFill patternType="none"/>
    </fill>
    <fill>
      <patternFill patternType="gray125"/>
    </fill>
    <fill>
      <patternFill patternType="solid">
        <fgColor rgb="FF222B3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72C4"/>
        <bgColor rgb="FF4472C4"/>
      </patternFill>
    </fill>
  </fills>
  <borders count="18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/>
      <right style="thin">
        <color rgb="FFA6A6A6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0">
    <xf numFmtId="0" fontId="0" fillId="0" borderId="0" xfId="0"/>
    <xf numFmtId="0" fontId="4" fillId="4" borderId="1" xfId="0" applyFont="1" applyFill="1" applyBorder="1" applyAlignment="1">
      <alignment horizontal="center" vertical="center" wrapText="1" readingOrder="1"/>
    </xf>
    <xf numFmtId="4" fontId="4" fillId="4" borderId="1" xfId="0" applyNumberFormat="1" applyFont="1" applyFill="1" applyBorder="1" applyAlignment="1">
      <alignment horizontal="center" vertical="center" wrapText="1" readingOrder="1"/>
    </xf>
    <xf numFmtId="0" fontId="5" fillId="5" borderId="1" xfId="0" applyFont="1" applyFill="1" applyBorder="1" applyAlignment="1">
      <alignment horizontal="left" vertical="center" wrapText="1" readingOrder="1"/>
    </xf>
    <xf numFmtId="0" fontId="5" fillId="5" borderId="1" xfId="0" applyFont="1" applyFill="1" applyBorder="1" applyAlignment="1">
      <alignment horizontal="center" vertical="center" wrapText="1" readingOrder="1"/>
    </xf>
    <xf numFmtId="4" fontId="5" fillId="5" borderId="1" xfId="1" applyNumberFormat="1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wrapText="1" readingOrder="1"/>
    </xf>
    <xf numFmtId="165" fontId="6" fillId="4" borderId="1" xfId="1" applyFont="1" applyFill="1" applyBorder="1" applyAlignment="1">
      <alignment horizontal="right" vertical="center" wrapText="1" readingOrder="1"/>
    </xf>
    <xf numFmtId="4" fontId="5" fillId="5" borderId="1" xfId="0" applyNumberFormat="1" applyFont="1" applyFill="1" applyBorder="1" applyAlignment="1">
      <alignment horizontal="center" vertical="center" wrapText="1" readingOrder="1"/>
    </xf>
    <xf numFmtId="4" fontId="6" fillId="4" borderId="1" xfId="1" applyNumberFormat="1" applyFont="1" applyFill="1" applyBorder="1" applyAlignment="1">
      <alignment horizontal="center" vertical="center" wrapText="1" readingOrder="1"/>
    </xf>
    <xf numFmtId="10" fontId="5" fillId="5" borderId="1" xfId="1" applyNumberFormat="1" applyFont="1" applyFill="1" applyBorder="1" applyAlignment="1">
      <alignment horizontal="center" vertical="center" wrapText="1" readingOrder="1"/>
    </xf>
    <xf numFmtId="9" fontId="5" fillId="5" borderId="1" xfId="1" applyNumberFormat="1" applyFont="1" applyFill="1" applyBorder="1" applyAlignment="1">
      <alignment horizontal="center" vertical="center" wrapText="1" readingOrder="1"/>
    </xf>
    <xf numFmtId="9" fontId="4" fillId="4" borderId="1" xfId="0" applyNumberFormat="1" applyFont="1" applyFill="1" applyBorder="1" applyAlignment="1">
      <alignment horizontal="center" vertical="center" wrapText="1" readingOrder="1"/>
    </xf>
    <xf numFmtId="165" fontId="6" fillId="4" borderId="1" xfId="1" quotePrefix="1" applyFont="1" applyFill="1" applyBorder="1" applyAlignment="1">
      <alignment horizontal="right" vertical="center" wrapText="1" readingOrder="1"/>
    </xf>
    <xf numFmtId="0" fontId="6" fillId="4" borderId="10" xfId="0" applyFont="1" applyFill="1" applyBorder="1" applyAlignment="1">
      <alignment horizontal="center" vertical="center" wrapText="1" readingOrder="1"/>
    </xf>
    <xf numFmtId="165" fontId="6" fillId="4" borderId="10" xfId="1" applyFont="1" applyFill="1" applyBorder="1" applyAlignment="1">
      <alignment horizontal="right" vertical="center" wrapText="1" readingOrder="1"/>
    </xf>
    <xf numFmtId="4" fontId="6" fillId="4" borderId="10" xfId="1" applyNumberFormat="1" applyFont="1" applyFill="1" applyBorder="1" applyAlignment="1">
      <alignment horizontal="center" vertical="center" wrapText="1" readingOrder="1"/>
    </xf>
    <xf numFmtId="0" fontId="6" fillId="7" borderId="9" xfId="0" applyFont="1" applyFill="1" applyBorder="1" applyAlignment="1">
      <alignment horizontal="center" vertical="center" wrapText="1" readingOrder="1"/>
    </xf>
    <xf numFmtId="165" fontId="6" fillId="7" borderId="9" xfId="1" applyFont="1" applyFill="1" applyBorder="1" applyAlignment="1">
      <alignment horizontal="right" vertical="center" wrapText="1" readingOrder="1"/>
    </xf>
    <xf numFmtId="4" fontId="6" fillId="7" borderId="9" xfId="1" applyNumberFormat="1" applyFont="1" applyFill="1" applyBorder="1" applyAlignment="1">
      <alignment horizontal="center" vertical="center" wrapText="1" readingOrder="1"/>
    </xf>
    <xf numFmtId="0" fontId="0" fillId="7" borderId="9" xfId="0" applyFill="1" applyBorder="1"/>
    <xf numFmtId="0" fontId="8" fillId="6" borderId="8" xfId="0" applyFont="1" applyFill="1" applyBorder="1"/>
    <xf numFmtId="10" fontId="8" fillId="6" borderId="8" xfId="0" applyNumberFormat="1" applyFont="1" applyFill="1" applyBorder="1" applyAlignment="1">
      <alignment horizontal="center"/>
    </xf>
    <xf numFmtId="0" fontId="5" fillId="8" borderId="8" xfId="0" applyFont="1" applyFill="1" applyBorder="1" applyAlignment="1">
      <alignment horizontal="left" vertical="center" wrapText="1" readingOrder="1"/>
    </xf>
    <xf numFmtId="4" fontId="6" fillId="8" borderId="8" xfId="0" applyNumberFormat="1" applyFont="1" applyFill="1" applyBorder="1" applyAlignment="1">
      <alignment horizontal="center" vertical="center" wrapText="1" readingOrder="1"/>
    </xf>
    <xf numFmtId="4" fontId="5" fillId="8" borderId="8" xfId="0" applyNumberFormat="1" applyFont="1" applyFill="1" applyBorder="1" applyAlignment="1">
      <alignment horizontal="center" vertical="center" wrapText="1" readingOrder="1"/>
    </xf>
    <xf numFmtId="164" fontId="5" fillId="8" borderId="0" xfId="0" applyNumberFormat="1" applyFont="1" applyFill="1"/>
    <xf numFmtId="0" fontId="6" fillId="8" borderId="8" xfId="0" applyFont="1" applyFill="1" applyBorder="1" applyAlignment="1">
      <alignment horizontal="left"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6" xfId="0" applyFont="1" applyFill="1" applyBorder="1" applyAlignment="1">
      <alignment vertical="center" wrapText="1" readingOrder="1"/>
    </xf>
    <xf numFmtId="0" fontId="3" fillId="3" borderId="7" xfId="0" applyFont="1" applyFill="1" applyBorder="1" applyAlignment="1">
      <alignment vertical="center" wrapText="1" readingOrder="1"/>
    </xf>
    <xf numFmtId="0" fontId="5" fillId="5" borderId="1" xfId="0" applyFont="1" applyFill="1" applyBorder="1" applyAlignment="1">
      <alignment horizontal="center" vertical="center" readingOrder="1"/>
    </xf>
    <xf numFmtId="0" fontId="5" fillId="8" borderId="8" xfId="0" applyFont="1" applyFill="1" applyBorder="1" applyAlignment="1">
      <alignment horizontal="center" vertical="center" wrapText="1" readingOrder="1"/>
    </xf>
    <xf numFmtId="164" fontId="5" fillId="8" borderId="0" xfId="0" applyNumberFormat="1" applyFont="1" applyFill="1" applyAlignment="1">
      <alignment horizontal="center" vertical="center"/>
    </xf>
    <xf numFmtId="0" fontId="9" fillId="6" borderId="16" xfId="0" applyFont="1" applyFill="1" applyBorder="1" applyAlignment="1">
      <alignment horizontal="center"/>
    </xf>
    <xf numFmtId="0" fontId="9" fillId="6" borderId="16" xfId="0" applyFont="1" applyFill="1" applyBorder="1"/>
    <xf numFmtId="4" fontId="9" fillId="6" borderId="16" xfId="0" applyNumberFormat="1" applyFont="1" applyFill="1" applyBorder="1" applyAlignment="1">
      <alignment horizontal="center"/>
    </xf>
    <xf numFmtId="9" fontId="9" fillId="6" borderId="16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 wrapText="1" readingOrder="1"/>
    </xf>
    <xf numFmtId="165" fontId="6" fillId="0" borderId="9" xfId="1" applyFont="1" applyFill="1" applyBorder="1" applyAlignment="1">
      <alignment horizontal="right" vertical="center" wrapText="1" readingOrder="1"/>
    </xf>
    <xf numFmtId="4" fontId="6" fillId="0" borderId="9" xfId="1" applyNumberFormat="1" applyFont="1" applyFill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left" vertical="center" wrapText="1" readingOrder="1"/>
    </xf>
    <xf numFmtId="0" fontId="7" fillId="0" borderId="9" xfId="0" applyFont="1" applyBorder="1" applyAlignment="1">
      <alignment horizontal="right"/>
    </xf>
    <xf numFmtId="10" fontId="7" fillId="0" borderId="9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 readingOrder="1"/>
    </xf>
    <xf numFmtId="4" fontId="4" fillId="0" borderId="1" xfId="0" applyNumberFormat="1" applyFont="1" applyBorder="1" applyAlignment="1">
      <alignment horizontal="center" vertical="center" wrapText="1" readingOrder="1"/>
    </xf>
    <xf numFmtId="9" fontId="4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readingOrder="1"/>
    </xf>
    <xf numFmtId="4" fontId="5" fillId="0" borderId="1" xfId="1" applyNumberFormat="1" applyFont="1" applyFill="1" applyBorder="1" applyAlignment="1">
      <alignment horizontal="center" vertical="center" wrapText="1" readingOrder="1"/>
    </xf>
    <xf numFmtId="9" fontId="5" fillId="0" borderId="1" xfId="1" applyNumberFormat="1" applyFont="1" applyFill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left" vertical="center" wrapText="1" readingOrder="1"/>
    </xf>
    <xf numFmtId="0" fontId="5" fillId="0" borderId="10" xfId="0" applyFont="1" applyBorder="1" applyAlignment="1">
      <alignment horizontal="center" vertical="center" readingOrder="1"/>
    </xf>
    <xf numFmtId="4" fontId="5" fillId="0" borderId="10" xfId="1" applyNumberFormat="1" applyFont="1" applyFill="1" applyBorder="1" applyAlignment="1">
      <alignment horizontal="center" vertical="center" wrapText="1" readingOrder="1"/>
    </xf>
    <xf numFmtId="9" fontId="5" fillId="0" borderId="10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right" vertical="center" wrapText="1" readingOrder="1"/>
    </xf>
    <xf numFmtId="0" fontId="5" fillId="8" borderId="10" xfId="0" applyFont="1" applyFill="1" applyBorder="1" applyAlignment="1">
      <alignment horizontal="left" vertical="center" wrapText="1" readingOrder="1"/>
    </xf>
    <xf numFmtId="0" fontId="5" fillId="8" borderId="10" xfId="0" applyFont="1" applyFill="1" applyBorder="1" applyAlignment="1">
      <alignment horizontal="center" vertical="center" readingOrder="1"/>
    </xf>
    <xf numFmtId="4" fontId="5" fillId="8" borderId="10" xfId="1" applyNumberFormat="1" applyFont="1" applyFill="1" applyBorder="1" applyAlignment="1">
      <alignment horizontal="center" vertical="center" wrapText="1" readingOrder="1"/>
    </xf>
    <xf numFmtId="9" fontId="5" fillId="8" borderId="10" xfId="1" applyNumberFormat="1" applyFont="1" applyFill="1" applyBorder="1" applyAlignment="1">
      <alignment horizontal="center" vertical="center" wrapText="1" readingOrder="1"/>
    </xf>
    <xf numFmtId="4" fontId="0" fillId="0" borderId="0" xfId="0" applyNumberFormat="1"/>
    <xf numFmtId="165" fontId="14" fillId="0" borderId="17" xfId="1" applyFont="1" applyBorder="1"/>
    <xf numFmtId="165" fontId="14" fillId="9" borderId="17" xfId="1" applyFont="1" applyFill="1" applyBorder="1"/>
    <xf numFmtId="165" fontId="15" fillId="10" borderId="17" xfId="1" applyFont="1" applyFill="1" applyBorder="1"/>
    <xf numFmtId="0" fontId="16" fillId="11" borderId="9" xfId="0" applyFont="1" applyFill="1" applyBorder="1"/>
    <xf numFmtId="0" fontId="5" fillId="0" borderId="9" xfId="0" applyFont="1" applyBorder="1"/>
    <xf numFmtId="165" fontId="5" fillId="0" borderId="9" xfId="0" applyNumberFormat="1" applyFont="1" applyBorder="1"/>
    <xf numFmtId="0" fontId="4" fillId="8" borderId="9" xfId="0" applyFont="1" applyFill="1" applyBorder="1"/>
    <xf numFmtId="165" fontId="4" fillId="8" borderId="9" xfId="0" applyNumberFormat="1" applyFont="1" applyFill="1" applyBorder="1"/>
    <xf numFmtId="10" fontId="6" fillId="4" borderId="1" xfId="1" applyNumberFormat="1" applyFont="1" applyFill="1" applyBorder="1" applyAlignment="1">
      <alignment horizontal="right" vertical="center" wrapText="1" readingOrder="1"/>
    </xf>
    <xf numFmtId="10" fontId="6" fillId="4" borderId="1" xfId="1" quotePrefix="1" applyNumberFormat="1" applyFont="1" applyFill="1" applyBorder="1" applyAlignment="1">
      <alignment horizontal="right" vertical="center" wrapText="1" readingOrder="1"/>
    </xf>
    <xf numFmtId="10" fontId="9" fillId="6" borderId="16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horizontal="center" vertical="center" wrapText="1" readingOrder="1"/>
    </xf>
    <xf numFmtId="0" fontId="10" fillId="6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 readingOrder="1"/>
    </xf>
    <xf numFmtId="0" fontId="3" fillId="3" borderId="12" xfId="0" applyFont="1" applyFill="1" applyBorder="1" applyAlignment="1">
      <alignment horizontal="center" vertical="center" wrapText="1" readingOrder="1"/>
    </xf>
    <xf numFmtId="0" fontId="13" fillId="0" borderId="13" xfId="0" applyFont="1" applyBorder="1" applyAlignment="1">
      <alignment horizontal="center" wrapText="1" readingOrder="1"/>
    </xf>
    <xf numFmtId="0" fontId="13" fillId="0" borderId="14" xfId="0" applyFont="1" applyBorder="1" applyAlignment="1">
      <alignment horizontal="center" wrapText="1" readingOrder="1"/>
    </xf>
    <xf numFmtId="0" fontId="13" fillId="0" borderId="0" xfId="0" applyFont="1" applyAlignment="1">
      <alignment horizontal="center" wrapText="1" readingOrder="1"/>
    </xf>
    <xf numFmtId="0" fontId="13" fillId="0" borderId="15" xfId="0" applyFont="1" applyBorder="1" applyAlignment="1">
      <alignment horizontal="center" wrapText="1" readingOrder="1"/>
    </xf>
    <xf numFmtId="0" fontId="13" fillId="0" borderId="3" xfId="0" applyFont="1" applyBorder="1" applyAlignment="1">
      <alignment horizontal="center" wrapText="1" readingOrder="1"/>
    </xf>
    <xf numFmtId="0" fontId="13" fillId="0" borderId="4" xfId="0" applyFont="1" applyBorder="1" applyAlignment="1">
      <alignment horizontal="center" wrapText="1" readingOrder="1"/>
    </xf>
    <xf numFmtId="0" fontId="17" fillId="0" borderId="0" xfId="0" applyFont="1" applyAlignment="1"/>
    <xf numFmtId="0" fontId="18" fillId="0" borderId="0" xfId="0" applyFont="1" applyAlignment="1"/>
    <xf numFmtId="166" fontId="18" fillId="0" borderId="0" xfId="0" applyNumberFormat="1" applyFont="1" applyAlignment="1"/>
    <xf numFmtId="0" fontId="0" fillId="0" borderId="0" xfId="0" applyAlignme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5"/>
  <sheetViews>
    <sheetView topLeftCell="A22" workbookViewId="0">
      <selection activeCell="C18" sqref="C18"/>
    </sheetView>
  </sheetViews>
  <sheetFormatPr defaultRowHeight="15"/>
  <cols>
    <col min="1" max="1" width="67.28515625" customWidth="1"/>
    <col min="2" max="2" width="11.85546875" customWidth="1"/>
    <col min="3" max="3" width="22.28515625" customWidth="1"/>
    <col min="4" max="4" width="20.7109375" customWidth="1"/>
    <col min="5" max="5" width="17.42578125" customWidth="1"/>
    <col min="6" max="6" width="21.5703125" customWidth="1"/>
    <col min="7" max="7" width="3.42578125" customWidth="1"/>
    <col min="8" max="8" width="23.5703125" customWidth="1"/>
    <col min="9" max="9" width="20.28515625" customWidth="1"/>
    <col min="10" max="10" width="3" customWidth="1"/>
    <col min="11" max="11" width="21.7109375" customWidth="1"/>
    <col min="12" max="12" width="21.85546875" customWidth="1"/>
  </cols>
  <sheetData>
    <row r="1" spans="1:12" ht="34.5" customHeight="1">
      <c r="A1" s="76" t="s">
        <v>0</v>
      </c>
      <c r="B1" s="76"/>
      <c r="C1" s="76"/>
      <c r="D1" s="76"/>
      <c r="E1" s="76"/>
      <c r="F1" s="76"/>
      <c r="H1" s="20"/>
      <c r="I1" s="20"/>
      <c r="J1" s="20"/>
      <c r="K1" s="20"/>
      <c r="L1" s="20"/>
    </row>
    <row r="2" spans="1:12" ht="33" customHeight="1">
      <c r="A2" s="77" t="s">
        <v>1</v>
      </c>
      <c r="B2" s="77"/>
      <c r="C2" s="77"/>
      <c r="D2" s="77"/>
      <c r="E2" s="77"/>
      <c r="F2" s="77"/>
      <c r="H2" s="78" t="s">
        <v>2</v>
      </c>
      <c r="I2" s="79"/>
      <c r="J2" s="20"/>
      <c r="K2" s="78" t="s">
        <v>3</v>
      </c>
      <c r="L2" s="79"/>
    </row>
    <row r="3" spans="1:12" ht="26.25" customHeight="1">
      <c r="A3" s="80" t="s">
        <v>4</v>
      </c>
      <c r="B3" s="80"/>
      <c r="C3" s="80"/>
      <c r="D3" s="80"/>
      <c r="E3" s="80"/>
      <c r="F3" s="81"/>
      <c r="H3" s="23" t="s">
        <v>5</v>
      </c>
      <c r="I3" s="24">
        <f>F44</f>
        <v>69712.799999999988</v>
      </c>
      <c r="J3" s="20"/>
      <c r="K3" s="23" t="s">
        <v>5</v>
      </c>
      <c r="L3" s="24">
        <f>F44</f>
        <v>69712.799999999988</v>
      </c>
    </row>
    <row r="4" spans="1:12" ht="63.75" customHeight="1">
      <c r="A4" s="82"/>
      <c r="B4" s="82"/>
      <c r="C4" s="82"/>
      <c r="D4" s="82"/>
      <c r="E4" s="82"/>
      <c r="F4" s="83"/>
      <c r="H4" s="23" t="s">
        <v>6</v>
      </c>
      <c r="I4" s="24">
        <f>I3*20%</f>
        <v>13942.559999999998</v>
      </c>
      <c r="J4" s="20"/>
      <c r="K4" s="23"/>
      <c r="L4" s="24"/>
    </row>
    <row r="5" spans="1:12" ht="18.75" customHeight="1">
      <c r="A5" s="82"/>
      <c r="B5" s="82"/>
      <c r="C5" s="82"/>
      <c r="D5" s="82"/>
      <c r="E5" s="82"/>
      <c r="F5" s="83"/>
      <c r="H5" s="23" t="s">
        <v>7</v>
      </c>
      <c r="I5" s="25">
        <f>I3*10%</f>
        <v>6971.2799999999988</v>
      </c>
      <c r="J5" s="20"/>
      <c r="K5" s="23" t="s">
        <v>7</v>
      </c>
      <c r="L5" s="25">
        <f>L3*10%</f>
        <v>6971.2799999999988</v>
      </c>
    </row>
    <row r="6" spans="1:12" ht="36.75" customHeight="1">
      <c r="A6" s="82"/>
      <c r="B6" s="82"/>
      <c r="C6" s="82"/>
      <c r="D6" s="82"/>
      <c r="E6" s="82"/>
      <c r="F6" s="83"/>
      <c r="H6" s="23" t="s">
        <v>8</v>
      </c>
      <c r="I6" s="25">
        <f>I3*5.15%</f>
        <v>3590.2091999999998</v>
      </c>
      <c r="J6" s="20"/>
      <c r="K6" s="23" t="s">
        <v>8</v>
      </c>
      <c r="L6" s="25">
        <f>L3*5.15%</f>
        <v>3590.2091999999998</v>
      </c>
    </row>
    <row r="7" spans="1:12" ht="18.75" customHeight="1">
      <c r="A7" s="82"/>
      <c r="B7" s="82"/>
      <c r="C7" s="82"/>
      <c r="D7" s="82"/>
      <c r="E7" s="82"/>
      <c r="F7" s="83"/>
      <c r="H7" s="32" t="s">
        <v>9</v>
      </c>
      <c r="I7" s="25">
        <v>2000</v>
      </c>
      <c r="J7" s="20"/>
      <c r="K7" s="32" t="s">
        <v>9</v>
      </c>
      <c r="L7" s="25">
        <v>2000</v>
      </c>
    </row>
    <row r="8" spans="1:12" ht="54.75" customHeight="1">
      <c r="A8" s="84"/>
      <c r="B8" s="84"/>
      <c r="C8" s="84"/>
      <c r="D8" s="84"/>
      <c r="E8" s="84"/>
      <c r="F8" s="85"/>
      <c r="H8" s="32"/>
      <c r="I8" s="33"/>
      <c r="J8" s="20"/>
      <c r="K8" s="23"/>
      <c r="L8" s="26"/>
    </row>
    <row r="9" spans="1:12" ht="18.75">
      <c r="A9" s="28" t="s">
        <v>10</v>
      </c>
      <c r="B9" s="29"/>
      <c r="C9" s="29"/>
      <c r="D9" s="29"/>
      <c r="E9" s="29"/>
      <c r="F9" s="30"/>
      <c r="H9" s="23"/>
      <c r="I9" s="25"/>
      <c r="J9" s="20"/>
      <c r="K9" s="23"/>
      <c r="L9" s="25"/>
    </row>
    <row r="10" spans="1:12">
      <c r="A10" s="1" t="s">
        <v>11</v>
      </c>
      <c r="B10" s="1" t="s">
        <v>12</v>
      </c>
      <c r="C10" s="2" t="s">
        <v>13</v>
      </c>
      <c r="D10" s="2" t="s">
        <v>14</v>
      </c>
      <c r="E10" s="2" t="s">
        <v>15</v>
      </c>
      <c r="F10" s="2" t="s">
        <v>16</v>
      </c>
      <c r="H10" s="23"/>
      <c r="I10" s="25"/>
      <c r="J10" s="20"/>
      <c r="K10" s="23"/>
      <c r="L10" s="25"/>
    </row>
    <row r="11" spans="1:12">
      <c r="A11" s="3" t="s">
        <v>17</v>
      </c>
      <c r="B11" s="4">
        <v>1</v>
      </c>
      <c r="C11" s="5">
        <v>195351</v>
      </c>
      <c r="D11" s="5">
        <v>195351</v>
      </c>
      <c r="E11" s="10">
        <v>0.8</v>
      </c>
      <c r="F11" s="5">
        <f t="shared" ref="F11" si="0">D11-(D11*E11)</f>
        <v>39070.199999999983</v>
      </c>
      <c r="H11" s="23"/>
      <c r="I11" s="25"/>
      <c r="J11" s="20"/>
      <c r="K11" s="23"/>
      <c r="L11" s="25"/>
    </row>
    <row r="12" spans="1:12">
      <c r="A12" s="3" t="s">
        <v>18</v>
      </c>
      <c r="B12" s="4">
        <v>1</v>
      </c>
      <c r="C12" s="5">
        <v>5000</v>
      </c>
      <c r="D12" s="5">
        <v>5000</v>
      </c>
      <c r="E12" s="10">
        <v>0</v>
      </c>
      <c r="F12" s="5">
        <f t="shared" ref="F12" si="1">D12-(D12*E12)</f>
        <v>5000</v>
      </c>
      <c r="H12" s="23"/>
      <c r="I12" s="25"/>
      <c r="J12" s="20"/>
      <c r="K12" s="23"/>
      <c r="L12" s="25"/>
    </row>
    <row r="13" spans="1:12" ht="18.75">
      <c r="A13" s="6" t="s">
        <v>19</v>
      </c>
      <c r="B13" s="6">
        <f>SUM(B11:B12)</f>
        <v>2</v>
      </c>
      <c r="C13" s="7"/>
      <c r="D13" s="9">
        <f>SUM(D11:D12)</f>
        <v>200351</v>
      </c>
      <c r="E13" s="7"/>
      <c r="F13" s="9">
        <f>SUM(F11:F12)</f>
        <v>44070.199999999983</v>
      </c>
      <c r="H13" s="23"/>
      <c r="I13" s="25"/>
      <c r="J13" s="20"/>
      <c r="K13" s="23"/>
      <c r="L13" s="25"/>
    </row>
    <row r="14" spans="1:12">
      <c r="E14">
        <v>0</v>
      </c>
      <c r="H14" s="23"/>
      <c r="I14" s="25"/>
      <c r="J14" s="20"/>
      <c r="K14" s="23"/>
      <c r="L14" s="25"/>
    </row>
    <row r="15" spans="1:12" ht="18.75">
      <c r="A15" s="73" t="s">
        <v>20</v>
      </c>
      <c r="B15" s="74"/>
      <c r="C15" s="74"/>
      <c r="D15" s="74"/>
      <c r="E15" s="74"/>
      <c r="F15" s="75"/>
      <c r="H15" s="23"/>
      <c r="I15" s="25"/>
      <c r="J15" s="20"/>
      <c r="K15" s="23"/>
      <c r="L15" s="25"/>
    </row>
    <row r="16" spans="1:12">
      <c r="A16" s="1" t="s">
        <v>11</v>
      </c>
      <c r="B16" s="1" t="s">
        <v>12</v>
      </c>
      <c r="C16" s="2" t="s">
        <v>13</v>
      </c>
      <c r="D16" s="2" t="s">
        <v>14</v>
      </c>
      <c r="E16" s="12">
        <v>0</v>
      </c>
      <c r="F16" s="2" t="s">
        <v>16</v>
      </c>
      <c r="H16" s="23" t="s">
        <v>21</v>
      </c>
      <c r="I16" s="25">
        <f>SUM(I4:I15)</f>
        <v>26504.049199999998</v>
      </c>
      <c r="J16" s="20"/>
      <c r="K16" s="23" t="s">
        <v>21</v>
      </c>
      <c r="L16" s="25">
        <f>SUM(L4:L15)</f>
        <v>12561.489199999998</v>
      </c>
    </row>
    <row r="17" spans="1:12" ht="18.75" customHeight="1">
      <c r="A17" s="3" t="s">
        <v>22</v>
      </c>
      <c r="B17" s="4">
        <v>200</v>
      </c>
      <c r="C17" s="8">
        <v>82.75</v>
      </c>
      <c r="D17" s="5">
        <f t="shared" ref="D17" si="2">B17*C17</f>
        <v>16550</v>
      </c>
      <c r="E17" s="11">
        <v>0.76</v>
      </c>
      <c r="F17" s="5">
        <f t="shared" ref="F17" si="3">D17-(D17*E17)</f>
        <v>3972</v>
      </c>
      <c r="H17" s="27" t="s">
        <v>23</v>
      </c>
      <c r="I17" s="24">
        <f>I3-I16</f>
        <v>43208.750799999994</v>
      </c>
      <c r="K17" s="27" t="s">
        <v>23</v>
      </c>
      <c r="L17" s="24">
        <f>L3-L16</f>
        <v>57151.310799999992</v>
      </c>
    </row>
    <row r="18" spans="1:12" ht="18.75">
      <c r="A18" s="3" t="s">
        <v>24</v>
      </c>
      <c r="B18" s="4">
        <v>2</v>
      </c>
      <c r="C18" s="8">
        <v>6600</v>
      </c>
      <c r="D18" s="5">
        <f t="shared" ref="D18" si="4">B18*C18</f>
        <v>13200</v>
      </c>
      <c r="E18" s="11">
        <v>0.76</v>
      </c>
      <c r="F18" s="5">
        <f t="shared" ref="F18" si="5">D18-(D18*E18)</f>
        <v>3168</v>
      </c>
      <c r="H18" s="21" t="s">
        <v>25</v>
      </c>
      <c r="I18" s="22">
        <f>I17/I3</f>
        <v>0.61981086400201979</v>
      </c>
      <c r="K18" s="21" t="s">
        <v>25</v>
      </c>
      <c r="L18" s="22">
        <f>L17/L3</f>
        <v>0.81981086400201975</v>
      </c>
    </row>
    <row r="19" spans="1:12" ht="18.75">
      <c r="A19" s="6" t="s">
        <v>19</v>
      </c>
      <c r="B19" s="6">
        <f>SUM(B17:B18)</f>
        <v>202</v>
      </c>
      <c r="C19" s="7"/>
      <c r="D19" s="9">
        <f>SUM(D17:D18)</f>
        <v>29750</v>
      </c>
      <c r="E19" s="13"/>
      <c r="F19" s="9">
        <f>SUM(F17:F18)</f>
        <v>7140</v>
      </c>
    </row>
    <row r="20" spans="1:12">
      <c r="E20">
        <v>0</v>
      </c>
    </row>
    <row r="21" spans="1:12" ht="18.75">
      <c r="A21" s="73" t="s">
        <v>26</v>
      </c>
      <c r="B21" s="74"/>
      <c r="C21" s="74"/>
      <c r="D21" s="74"/>
      <c r="E21" s="74"/>
      <c r="F21" s="75"/>
    </row>
    <row r="22" spans="1:12">
      <c r="A22" s="1" t="s">
        <v>11</v>
      </c>
      <c r="B22" s="1" t="s">
        <v>12</v>
      </c>
      <c r="C22" s="1" t="s">
        <v>13</v>
      </c>
      <c r="D22" s="2" t="s">
        <v>14</v>
      </c>
      <c r="E22" s="12">
        <v>0</v>
      </c>
      <c r="F22" s="2" t="s">
        <v>16</v>
      </c>
    </row>
    <row r="23" spans="1:12">
      <c r="A23" s="3" t="s">
        <v>27</v>
      </c>
      <c r="B23" s="4">
        <v>1</v>
      </c>
      <c r="C23" s="5">
        <v>10000</v>
      </c>
      <c r="D23" s="5">
        <f t="shared" ref="D23" si="6">B23*C23</f>
        <v>10000</v>
      </c>
      <c r="E23" s="11">
        <v>0</v>
      </c>
      <c r="F23" s="5">
        <f>D23-(D23*E23)</f>
        <v>10000</v>
      </c>
    </row>
    <row r="24" spans="1:12" ht="18.75">
      <c r="A24" s="14" t="s">
        <v>19</v>
      </c>
      <c r="B24" s="14">
        <f>SUM(B23:B23)</f>
        <v>1</v>
      </c>
      <c r="C24" s="15"/>
      <c r="D24" s="16">
        <f>SUM(D23:D23)</f>
        <v>10000</v>
      </c>
      <c r="E24" s="15"/>
      <c r="F24" s="16">
        <f>SUM(F23:F23)</f>
        <v>10000</v>
      </c>
    </row>
    <row r="25" spans="1:12" ht="18.75">
      <c r="A25" s="17"/>
      <c r="B25" s="17"/>
      <c r="C25" s="18"/>
      <c r="D25" s="19"/>
      <c r="E25" s="18"/>
      <c r="F25" s="19"/>
    </row>
    <row r="26" spans="1:12" ht="18.75">
      <c r="A26" s="73" t="s">
        <v>28</v>
      </c>
      <c r="B26" s="74"/>
      <c r="C26" s="74"/>
      <c r="D26" s="74"/>
      <c r="E26" s="74"/>
      <c r="F26" s="75"/>
    </row>
    <row r="27" spans="1:12">
      <c r="A27" s="1" t="s">
        <v>11</v>
      </c>
      <c r="B27" s="1" t="s">
        <v>12</v>
      </c>
      <c r="C27" s="1" t="s">
        <v>13</v>
      </c>
      <c r="D27" s="2" t="s">
        <v>14</v>
      </c>
      <c r="E27" s="12">
        <v>0</v>
      </c>
      <c r="F27" s="2" t="s">
        <v>16</v>
      </c>
    </row>
    <row r="28" spans="1:12">
      <c r="A28" s="3" t="s">
        <v>29</v>
      </c>
      <c r="B28" s="31">
        <v>100</v>
      </c>
      <c r="C28" s="5">
        <v>215</v>
      </c>
      <c r="D28" s="5">
        <f>B28*C28</f>
        <v>21500</v>
      </c>
      <c r="E28" s="11">
        <v>0.76</v>
      </c>
      <c r="F28" s="5">
        <f t="shared" ref="F28" si="7">D28-(D28*E28)</f>
        <v>5160</v>
      </c>
    </row>
    <row r="29" spans="1:12" ht="18.75">
      <c r="A29" s="14" t="s">
        <v>30</v>
      </c>
      <c r="B29" s="14">
        <f>SUM(B28:B28)</f>
        <v>100</v>
      </c>
      <c r="C29" s="15"/>
      <c r="D29" s="16">
        <f>SUM(D28:D28)</f>
        <v>21500</v>
      </c>
      <c r="E29" s="15"/>
      <c r="F29" s="16">
        <f>SUM(F28:F28)</f>
        <v>5160</v>
      </c>
    </row>
    <row r="30" spans="1:12" ht="18.75">
      <c r="A30" s="73" t="s">
        <v>31</v>
      </c>
      <c r="B30" s="74"/>
      <c r="C30" s="74"/>
      <c r="D30" s="74"/>
      <c r="E30" s="74"/>
      <c r="F30" s="75"/>
    </row>
    <row r="31" spans="1:12">
      <c r="A31" s="1" t="s">
        <v>11</v>
      </c>
      <c r="B31" s="1" t="s">
        <v>12</v>
      </c>
      <c r="C31" s="1" t="s">
        <v>13</v>
      </c>
      <c r="D31" s="2" t="s">
        <v>14</v>
      </c>
      <c r="E31" s="12">
        <v>0</v>
      </c>
      <c r="F31" s="2" t="s">
        <v>16</v>
      </c>
    </row>
    <row r="32" spans="1:12">
      <c r="A32" s="3" t="s">
        <v>29</v>
      </c>
      <c r="B32" s="31">
        <v>100</v>
      </c>
      <c r="C32" s="5">
        <v>135</v>
      </c>
      <c r="D32" s="5">
        <f>B32*C32</f>
        <v>13500</v>
      </c>
      <c r="E32" s="11">
        <v>0.75239999999999996</v>
      </c>
      <c r="F32" s="5">
        <f t="shared" ref="F32" si="8">D32-(D32*E32)</f>
        <v>3342.6000000000004</v>
      </c>
    </row>
    <row r="33" spans="1:6" ht="18.75">
      <c r="A33" s="14" t="s">
        <v>30</v>
      </c>
      <c r="B33" s="14">
        <f>SUM(B32:B32)</f>
        <v>100</v>
      </c>
      <c r="C33" s="15"/>
      <c r="D33" s="16">
        <f>SUM(D32:D32)</f>
        <v>13500</v>
      </c>
      <c r="E33" s="15"/>
      <c r="F33" s="16">
        <f>SUM(F32:F32)</f>
        <v>3342.6000000000004</v>
      </c>
    </row>
    <row r="34" spans="1:6" ht="18.75">
      <c r="A34" s="38"/>
      <c r="B34" s="38"/>
      <c r="C34" s="39"/>
      <c r="D34" s="40"/>
      <c r="E34" s="39"/>
      <c r="F34" s="40"/>
    </row>
    <row r="35" spans="1:6" ht="18.75">
      <c r="A35" s="73" t="s">
        <v>32</v>
      </c>
      <c r="B35" s="74"/>
      <c r="C35" s="74"/>
      <c r="D35" s="74"/>
      <c r="E35" s="74"/>
      <c r="F35" s="75"/>
    </row>
    <row r="36" spans="1:6">
      <c r="A36" s="1" t="s">
        <v>11</v>
      </c>
      <c r="B36" s="1" t="s">
        <v>12</v>
      </c>
      <c r="C36" s="1" t="s">
        <v>13</v>
      </c>
      <c r="D36" s="2" t="s">
        <v>14</v>
      </c>
      <c r="E36" s="12">
        <v>0</v>
      </c>
      <c r="F36" s="2" t="s">
        <v>16</v>
      </c>
    </row>
    <row r="37" spans="1:6">
      <c r="A37" s="55" t="s">
        <v>33</v>
      </c>
      <c r="B37" s="44"/>
      <c r="C37" s="44"/>
      <c r="D37" s="45"/>
      <c r="E37" s="46"/>
      <c r="F37" s="45"/>
    </row>
    <row r="38" spans="1:6">
      <c r="A38" s="56" t="s">
        <v>34</v>
      </c>
      <c r="B38" s="44">
        <v>1</v>
      </c>
      <c r="C38" s="44"/>
      <c r="D38" s="45"/>
      <c r="E38" s="46"/>
      <c r="F38" s="45"/>
    </row>
    <row r="39" spans="1:6">
      <c r="A39" s="56" t="s">
        <v>35</v>
      </c>
      <c r="B39" s="44">
        <v>1</v>
      </c>
      <c r="C39" s="44"/>
      <c r="D39" s="45"/>
      <c r="E39" s="46"/>
      <c r="F39" s="45"/>
    </row>
    <row r="40" spans="1:6">
      <c r="A40" s="47" t="s">
        <v>36</v>
      </c>
      <c r="B40" s="48">
        <v>1</v>
      </c>
      <c r="C40" s="49"/>
      <c r="D40" s="49"/>
      <c r="E40" s="50"/>
      <c r="F40" s="49"/>
    </row>
    <row r="41" spans="1:6">
      <c r="A41" s="51" t="s">
        <v>37</v>
      </c>
      <c r="B41" s="52">
        <v>12</v>
      </c>
      <c r="C41" s="53"/>
      <c r="D41" s="53"/>
      <c r="E41" s="54"/>
      <c r="F41" s="53"/>
    </row>
    <row r="42" spans="1:6">
      <c r="A42" s="57"/>
      <c r="B42" s="58">
        <f>SUM(B38:B41)</f>
        <v>15</v>
      </c>
      <c r="C42" s="59"/>
      <c r="D42" s="59"/>
      <c r="E42" s="60"/>
      <c r="F42" s="59"/>
    </row>
    <row r="43" spans="1:6" ht="18.75">
      <c r="A43" s="41"/>
      <c r="B43" s="38"/>
      <c r="C43" s="42"/>
      <c r="D43" s="42"/>
      <c r="E43" s="42"/>
      <c r="F43" s="43"/>
    </row>
    <row r="44" spans="1:6" ht="21">
      <c r="A44" s="34" t="s">
        <v>38</v>
      </c>
      <c r="B44" s="34">
        <f>SUM(B42,B33,B29,B24,B19,B13)</f>
        <v>420</v>
      </c>
      <c r="C44" s="35"/>
      <c r="D44" s="36">
        <f>SUM(D33,D42,D29,D24,D19,D13)</f>
        <v>275101</v>
      </c>
      <c r="E44" s="37"/>
      <c r="F44" s="36">
        <f>SUM(F42,F33,F29,F24,F19,F13)</f>
        <v>69712.799999999988</v>
      </c>
    </row>
    <row r="45" spans="1:6">
      <c r="E45">
        <v>0</v>
      </c>
    </row>
  </sheetData>
  <mergeCells count="10">
    <mergeCell ref="A1:F1"/>
    <mergeCell ref="A2:F2"/>
    <mergeCell ref="H2:I2"/>
    <mergeCell ref="K2:L2"/>
    <mergeCell ref="A3:F8"/>
    <mergeCell ref="A35:F35"/>
    <mergeCell ref="A21:F21"/>
    <mergeCell ref="A30:F30"/>
    <mergeCell ref="A15:F15"/>
    <mergeCell ref="A26:F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2"/>
  <sheetViews>
    <sheetView workbookViewId="0">
      <selection sqref="A1:F1"/>
    </sheetView>
  </sheetViews>
  <sheetFormatPr defaultRowHeight="15"/>
  <cols>
    <col min="1" max="1" width="67.28515625" customWidth="1"/>
    <col min="2" max="2" width="11.85546875" customWidth="1"/>
    <col min="3" max="3" width="22.28515625" customWidth="1"/>
    <col min="4" max="4" width="20.7109375" customWidth="1"/>
    <col min="5" max="5" width="17.42578125" customWidth="1"/>
    <col min="6" max="6" width="21.5703125" customWidth="1"/>
    <col min="7" max="7" width="3.42578125" customWidth="1"/>
    <col min="8" max="8" width="23.5703125" customWidth="1"/>
    <col min="9" max="9" width="20.28515625" customWidth="1"/>
    <col min="10" max="10" width="3" customWidth="1"/>
    <col min="11" max="11" width="21.7109375" customWidth="1"/>
    <col min="12" max="12" width="21.85546875" customWidth="1"/>
  </cols>
  <sheetData>
    <row r="1" spans="1:12" ht="34.5" customHeight="1">
      <c r="A1" s="76" t="s">
        <v>0</v>
      </c>
      <c r="B1" s="76"/>
      <c r="C1" s="76"/>
      <c r="D1" s="76"/>
      <c r="E1" s="76"/>
      <c r="F1" s="76"/>
      <c r="H1" s="20"/>
      <c r="I1" s="20"/>
      <c r="J1" s="20"/>
      <c r="K1" s="20"/>
      <c r="L1" s="20"/>
    </row>
    <row r="2" spans="1:12" ht="33" customHeight="1">
      <c r="A2" s="77" t="s">
        <v>39</v>
      </c>
      <c r="B2" s="77"/>
      <c r="C2" s="77"/>
      <c r="D2" s="77"/>
      <c r="E2" s="77"/>
      <c r="F2" s="77"/>
      <c r="H2" s="78" t="s">
        <v>2</v>
      </c>
      <c r="I2" s="79"/>
      <c r="J2" s="20"/>
      <c r="K2" s="78" t="s">
        <v>3</v>
      </c>
      <c r="L2" s="79"/>
    </row>
    <row r="3" spans="1:12" ht="26.25" customHeight="1">
      <c r="A3" s="80" t="s">
        <v>4</v>
      </c>
      <c r="B3" s="80"/>
      <c r="C3" s="80"/>
      <c r="D3" s="80"/>
      <c r="E3" s="80"/>
      <c r="F3" s="81"/>
      <c r="H3" s="23" t="s">
        <v>5</v>
      </c>
      <c r="I3" s="24">
        <f>F44</f>
        <v>50110.630000000005</v>
      </c>
      <c r="J3" s="20"/>
      <c r="K3" s="23" t="s">
        <v>5</v>
      </c>
      <c r="L3" s="24">
        <f>F44</f>
        <v>50110.630000000005</v>
      </c>
    </row>
    <row r="4" spans="1:12" ht="63.75" customHeight="1">
      <c r="A4" s="82"/>
      <c r="B4" s="82"/>
      <c r="C4" s="82"/>
      <c r="D4" s="82"/>
      <c r="E4" s="82"/>
      <c r="F4" s="83"/>
      <c r="H4" s="23" t="s">
        <v>6</v>
      </c>
      <c r="I4" s="24">
        <f>I3*20%</f>
        <v>10022.126000000002</v>
      </c>
      <c r="J4" s="20"/>
      <c r="K4" s="23"/>
      <c r="L4" s="24"/>
    </row>
    <row r="5" spans="1:12" ht="18.75" customHeight="1">
      <c r="A5" s="82"/>
      <c r="B5" s="82"/>
      <c r="C5" s="82"/>
      <c r="D5" s="82"/>
      <c r="E5" s="82"/>
      <c r="F5" s="83"/>
      <c r="H5" s="23" t="s">
        <v>7</v>
      </c>
      <c r="I5" s="25">
        <f>I3*10%</f>
        <v>5011.063000000001</v>
      </c>
      <c r="J5" s="20"/>
      <c r="K5" s="23" t="s">
        <v>7</v>
      </c>
      <c r="L5" s="25">
        <f>L3*10%</f>
        <v>5011.063000000001</v>
      </c>
    </row>
    <row r="6" spans="1:12" ht="36.75" customHeight="1">
      <c r="A6" s="82"/>
      <c r="B6" s="82"/>
      <c r="C6" s="82"/>
      <c r="D6" s="82"/>
      <c r="E6" s="82"/>
      <c r="F6" s="83"/>
      <c r="H6" s="23" t="s">
        <v>8</v>
      </c>
      <c r="I6" s="25">
        <f>I3*5.15%</f>
        <v>2580.6974450000002</v>
      </c>
      <c r="J6" s="20"/>
      <c r="K6" s="23" t="s">
        <v>8</v>
      </c>
      <c r="L6" s="25">
        <f>L3*5.15%</f>
        <v>2580.6974450000002</v>
      </c>
    </row>
    <row r="7" spans="1:12" ht="18.75" customHeight="1">
      <c r="A7" s="82"/>
      <c r="B7" s="82"/>
      <c r="C7" s="82"/>
      <c r="D7" s="82"/>
      <c r="E7" s="82"/>
      <c r="F7" s="83"/>
      <c r="H7" s="32" t="s">
        <v>9</v>
      </c>
      <c r="I7" s="25">
        <v>2000</v>
      </c>
      <c r="J7" s="20"/>
      <c r="K7" s="32" t="s">
        <v>9</v>
      </c>
      <c r="L7" s="25">
        <v>2000</v>
      </c>
    </row>
    <row r="8" spans="1:12" ht="86.25" customHeight="1">
      <c r="A8" s="84"/>
      <c r="B8" s="84"/>
      <c r="C8" s="84"/>
      <c r="D8" s="84"/>
      <c r="E8" s="84"/>
      <c r="F8" s="85"/>
      <c r="H8" s="32"/>
      <c r="I8" s="33"/>
      <c r="J8" s="20"/>
      <c r="K8" s="23"/>
      <c r="L8" s="26"/>
    </row>
    <row r="9" spans="1:12" ht="18.75">
      <c r="A9" s="28" t="s">
        <v>10</v>
      </c>
      <c r="B9" s="29"/>
      <c r="C9" s="29"/>
      <c r="D9" s="29"/>
      <c r="E9" s="29"/>
      <c r="F9" s="30"/>
      <c r="H9" s="23"/>
      <c r="I9" s="25"/>
      <c r="J9" s="20"/>
      <c r="K9" s="23"/>
      <c r="L9" s="25"/>
    </row>
    <row r="10" spans="1:12">
      <c r="A10" s="1" t="s">
        <v>11</v>
      </c>
      <c r="B10" s="1" t="s">
        <v>12</v>
      </c>
      <c r="C10" s="2" t="s">
        <v>13</v>
      </c>
      <c r="D10" s="2" t="s">
        <v>14</v>
      </c>
      <c r="E10" s="2" t="s">
        <v>15</v>
      </c>
      <c r="F10" s="2" t="s">
        <v>16</v>
      </c>
      <c r="H10" s="23"/>
      <c r="I10" s="25"/>
      <c r="J10" s="20"/>
      <c r="K10" s="23"/>
      <c r="L10" s="25"/>
    </row>
    <row r="11" spans="1:12">
      <c r="A11" s="3" t="s">
        <v>17</v>
      </c>
      <c r="B11" s="4">
        <v>1</v>
      </c>
      <c r="C11" s="5">
        <v>100000</v>
      </c>
      <c r="D11" s="5">
        <v>195351</v>
      </c>
      <c r="E11" s="10">
        <v>0.87</v>
      </c>
      <c r="F11" s="5">
        <f t="shared" ref="F11:F12" si="0">D11-(D11*E11)</f>
        <v>25395.630000000005</v>
      </c>
      <c r="H11" s="23"/>
      <c r="I11" s="25"/>
      <c r="J11" s="20"/>
      <c r="K11" s="23"/>
      <c r="L11" s="25"/>
    </row>
    <row r="12" spans="1:12">
      <c r="A12" s="3" t="s">
        <v>18</v>
      </c>
      <c r="B12" s="4">
        <v>1</v>
      </c>
      <c r="C12" s="5">
        <v>5000</v>
      </c>
      <c r="D12" s="5">
        <v>5000</v>
      </c>
      <c r="E12" s="10">
        <v>0</v>
      </c>
      <c r="F12" s="5">
        <f t="shared" si="0"/>
        <v>5000</v>
      </c>
      <c r="H12" s="23"/>
      <c r="I12" s="25"/>
      <c r="J12" s="20"/>
      <c r="K12" s="23"/>
      <c r="L12" s="25"/>
    </row>
    <row r="13" spans="1:12" ht="18.75">
      <c r="A13" s="6" t="s">
        <v>19</v>
      </c>
      <c r="B13" s="6">
        <f>SUM(B11:B12)</f>
        <v>2</v>
      </c>
      <c r="C13" s="7"/>
      <c r="D13" s="9">
        <f>SUM(D11:D12)</f>
        <v>200351</v>
      </c>
      <c r="E13" s="7"/>
      <c r="F13" s="9">
        <f>SUM(F11:F12)</f>
        <v>30395.630000000005</v>
      </c>
      <c r="H13" s="23"/>
      <c r="I13" s="25"/>
      <c r="J13" s="20"/>
      <c r="K13" s="23"/>
      <c r="L13" s="25"/>
    </row>
    <row r="14" spans="1:12">
      <c r="E14">
        <v>0</v>
      </c>
      <c r="H14" s="23"/>
      <c r="I14" s="25"/>
      <c r="J14" s="20"/>
      <c r="K14" s="23"/>
      <c r="L14" s="25"/>
    </row>
    <row r="15" spans="1:12" ht="18.75">
      <c r="A15" s="73" t="s">
        <v>20</v>
      </c>
      <c r="B15" s="74"/>
      <c r="C15" s="74"/>
      <c r="D15" s="74"/>
      <c r="E15" s="74"/>
      <c r="F15" s="75"/>
      <c r="H15" s="23"/>
      <c r="I15" s="25"/>
      <c r="J15" s="20"/>
      <c r="K15" s="23"/>
      <c r="L15" s="25"/>
    </row>
    <row r="16" spans="1:12">
      <c r="A16" s="1" t="s">
        <v>11</v>
      </c>
      <c r="B16" s="1" t="s">
        <v>12</v>
      </c>
      <c r="C16" s="2" t="s">
        <v>13</v>
      </c>
      <c r="D16" s="2" t="s">
        <v>14</v>
      </c>
      <c r="E16" s="12">
        <v>0</v>
      </c>
      <c r="F16" s="2" t="s">
        <v>16</v>
      </c>
      <c r="H16" s="23" t="s">
        <v>21</v>
      </c>
      <c r="I16" s="25">
        <f>SUM(I4:I15)</f>
        <v>19613.886445000004</v>
      </c>
      <c r="J16" s="20"/>
      <c r="K16" s="23" t="s">
        <v>21</v>
      </c>
      <c r="L16" s="25">
        <f>SUM(L4:L15)</f>
        <v>9591.7604450000017</v>
      </c>
    </row>
    <row r="17" spans="1:12" ht="18.75" customHeight="1">
      <c r="A17" s="3" t="s">
        <v>22</v>
      </c>
      <c r="B17" s="4">
        <v>200</v>
      </c>
      <c r="C17" s="8">
        <v>88.75</v>
      </c>
      <c r="D17" s="5">
        <f t="shared" ref="D17:D18" si="1">B17*C17</f>
        <v>17750</v>
      </c>
      <c r="E17" s="11">
        <v>0.86</v>
      </c>
      <c r="F17" s="5">
        <f t="shared" ref="F17:F18" si="2">D17-(D17*E17)</f>
        <v>2485</v>
      </c>
      <c r="H17" s="27" t="s">
        <v>23</v>
      </c>
      <c r="I17" s="24">
        <f>I3-I16</f>
        <v>30496.743555000001</v>
      </c>
      <c r="K17" s="27" t="s">
        <v>23</v>
      </c>
      <c r="L17" s="24">
        <f>L3-L16</f>
        <v>40518.869555000005</v>
      </c>
    </row>
    <row r="18" spans="1:12" ht="18.75">
      <c r="A18" s="3" t="s">
        <v>24</v>
      </c>
      <c r="B18" s="4">
        <v>2</v>
      </c>
      <c r="C18" s="8">
        <v>6600</v>
      </c>
      <c r="D18" s="5">
        <f t="shared" si="1"/>
        <v>13200</v>
      </c>
      <c r="E18" s="11">
        <v>0.85</v>
      </c>
      <c r="F18" s="5">
        <f t="shared" si="2"/>
        <v>1980</v>
      </c>
      <c r="H18" s="21" t="s">
        <v>25</v>
      </c>
      <c r="I18" s="22">
        <f>I17/I3</f>
        <v>0.6085883086083731</v>
      </c>
      <c r="K18" s="21" t="s">
        <v>25</v>
      </c>
      <c r="L18" s="22">
        <f>L17/L3</f>
        <v>0.80858830860837316</v>
      </c>
    </row>
    <row r="19" spans="1:12" ht="18.75">
      <c r="A19" s="6" t="s">
        <v>19</v>
      </c>
      <c r="B19" s="6">
        <f>SUM(B17:B18)</f>
        <v>202</v>
      </c>
      <c r="C19" s="7"/>
      <c r="D19" s="9">
        <f>SUM(D17:D18)</f>
        <v>30950</v>
      </c>
      <c r="E19" s="13"/>
      <c r="F19" s="9">
        <f>SUM(F17:F18)</f>
        <v>4465</v>
      </c>
    </row>
    <row r="20" spans="1:12">
      <c r="E20">
        <v>0</v>
      </c>
    </row>
    <row r="21" spans="1:12" ht="18.75">
      <c r="A21" s="73" t="s">
        <v>26</v>
      </c>
      <c r="B21" s="74"/>
      <c r="C21" s="74"/>
      <c r="D21" s="74"/>
      <c r="E21" s="74"/>
      <c r="F21" s="75"/>
    </row>
    <row r="22" spans="1:12">
      <c r="A22" s="1" t="s">
        <v>11</v>
      </c>
      <c r="B22" s="1" t="s">
        <v>12</v>
      </c>
      <c r="C22" s="1" t="s">
        <v>13</v>
      </c>
      <c r="D22" s="2" t="s">
        <v>14</v>
      </c>
      <c r="E22" s="12">
        <v>0</v>
      </c>
      <c r="F22" s="2" t="s">
        <v>16</v>
      </c>
    </row>
    <row r="23" spans="1:12">
      <c r="A23" s="3" t="s">
        <v>27</v>
      </c>
      <c r="B23" s="4">
        <v>1</v>
      </c>
      <c r="C23" s="5">
        <v>10000</v>
      </c>
      <c r="D23" s="5">
        <f t="shared" ref="D23" si="3">B23*C23</f>
        <v>10000</v>
      </c>
      <c r="E23" s="11">
        <v>0</v>
      </c>
      <c r="F23" s="5">
        <f>D23-(D23*E23)</f>
        <v>10000</v>
      </c>
    </row>
    <row r="24" spans="1:12" ht="18.75">
      <c r="A24" s="14" t="s">
        <v>19</v>
      </c>
      <c r="B24" s="14">
        <f>SUM(B23:B23)</f>
        <v>1</v>
      </c>
      <c r="C24" s="15"/>
      <c r="D24" s="16">
        <f>SUM(D23:D23)</f>
        <v>10000</v>
      </c>
      <c r="E24" s="15"/>
      <c r="F24" s="16">
        <f>SUM(F23:F23)</f>
        <v>10000</v>
      </c>
    </row>
    <row r="25" spans="1:12" ht="18.75">
      <c r="A25" s="17"/>
      <c r="B25" s="17"/>
      <c r="C25" s="18"/>
      <c r="D25" s="19"/>
      <c r="E25" s="18"/>
      <c r="F25" s="19"/>
    </row>
    <row r="26" spans="1:12" ht="18.75">
      <c r="A26" s="73" t="s">
        <v>28</v>
      </c>
      <c r="B26" s="74"/>
      <c r="C26" s="74"/>
      <c r="D26" s="74"/>
      <c r="E26" s="74"/>
      <c r="F26" s="75"/>
    </row>
    <row r="27" spans="1:12">
      <c r="A27" s="1" t="s">
        <v>11</v>
      </c>
      <c r="B27" s="1" t="s">
        <v>12</v>
      </c>
      <c r="C27" s="1" t="s">
        <v>13</v>
      </c>
      <c r="D27" s="2" t="s">
        <v>14</v>
      </c>
      <c r="E27" s="12">
        <v>0</v>
      </c>
      <c r="F27" s="2" t="s">
        <v>16</v>
      </c>
    </row>
    <row r="28" spans="1:12">
      <c r="A28" s="3" t="s">
        <v>29</v>
      </c>
      <c r="B28" s="31">
        <v>100</v>
      </c>
      <c r="C28" s="5">
        <v>215</v>
      </c>
      <c r="D28" s="5">
        <f>B28*C28</f>
        <v>21500</v>
      </c>
      <c r="E28" s="11">
        <v>0.85</v>
      </c>
      <c r="F28" s="5">
        <f t="shared" ref="F28" si="4">D28-(D28*E28)</f>
        <v>3225</v>
      </c>
    </row>
    <row r="29" spans="1:12" ht="18.75">
      <c r="A29" s="14" t="s">
        <v>30</v>
      </c>
      <c r="B29" s="14">
        <f>SUM(B28:B28)</f>
        <v>100</v>
      </c>
      <c r="C29" s="15"/>
      <c r="D29" s="16">
        <f>SUM(D28:D28)</f>
        <v>21500</v>
      </c>
      <c r="E29" s="15"/>
      <c r="F29" s="16">
        <f>SUM(F28:F28)</f>
        <v>3225</v>
      </c>
    </row>
    <row r="30" spans="1:12" ht="18.75">
      <c r="A30" s="73" t="s">
        <v>31</v>
      </c>
      <c r="B30" s="74"/>
      <c r="C30" s="74"/>
      <c r="D30" s="74"/>
      <c r="E30" s="74"/>
      <c r="F30" s="75"/>
    </row>
    <row r="31" spans="1:12">
      <c r="A31" s="1" t="s">
        <v>11</v>
      </c>
      <c r="B31" s="1" t="s">
        <v>12</v>
      </c>
      <c r="C31" s="1" t="s">
        <v>13</v>
      </c>
      <c r="D31" s="2" t="s">
        <v>14</v>
      </c>
      <c r="E31" s="12">
        <v>0</v>
      </c>
      <c r="F31" s="2" t="s">
        <v>16</v>
      </c>
    </row>
    <row r="32" spans="1:12">
      <c r="A32" s="3" t="s">
        <v>29</v>
      </c>
      <c r="B32" s="31">
        <v>100</v>
      </c>
      <c r="C32" s="5">
        <v>135</v>
      </c>
      <c r="D32" s="5">
        <f>B32*C32</f>
        <v>13500</v>
      </c>
      <c r="E32" s="11">
        <v>0.85</v>
      </c>
      <c r="F32" s="5">
        <f t="shared" ref="F32" si="5">D32-(D32*E32)</f>
        <v>2025</v>
      </c>
    </row>
    <row r="33" spans="1:6" ht="18.75">
      <c r="A33" s="14" t="s">
        <v>30</v>
      </c>
      <c r="B33" s="14">
        <f>SUM(B32:B32)</f>
        <v>100</v>
      </c>
      <c r="C33" s="15"/>
      <c r="D33" s="16">
        <f>SUM(D32:D32)</f>
        <v>13500</v>
      </c>
      <c r="E33" s="15"/>
      <c r="F33" s="16">
        <f>SUM(F32:F32)</f>
        <v>2025</v>
      </c>
    </row>
    <row r="34" spans="1:6" ht="18.75">
      <c r="A34" s="38"/>
      <c r="B34" s="38"/>
      <c r="C34" s="39"/>
      <c r="D34" s="40"/>
      <c r="E34" s="39"/>
      <c r="F34" s="40"/>
    </row>
    <row r="35" spans="1:6" ht="18.75">
      <c r="A35" s="73" t="s">
        <v>32</v>
      </c>
      <c r="B35" s="74"/>
      <c r="C35" s="74"/>
      <c r="D35" s="74"/>
      <c r="E35" s="74"/>
      <c r="F35" s="75"/>
    </row>
    <row r="36" spans="1:6">
      <c r="A36" s="1" t="s">
        <v>11</v>
      </c>
      <c r="B36" s="1" t="s">
        <v>12</v>
      </c>
      <c r="C36" s="1" t="s">
        <v>13</v>
      </c>
      <c r="D36" s="2" t="s">
        <v>14</v>
      </c>
      <c r="E36" s="12">
        <v>0</v>
      </c>
      <c r="F36" s="2" t="s">
        <v>16</v>
      </c>
    </row>
    <row r="37" spans="1:6">
      <c r="A37" s="55" t="s">
        <v>33</v>
      </c>
      <c r="B37" s="44"/>
      <c r="C37" s="44"/>
      <c r="D37" s="45"/>
      <c r="E37" s="46"/>
      <c r="F37" s="45"/>
    </row>
    <row r="38" spans="1:6">
      <c r="A38" s="56" t="s">
        <v>34</v>
      </c>
      <c r="B38" s="44">
        <v>1</v>
      </c>
      <c r="C38" s="44"/>
      <c r="D38" s="45"/>
      <c r="E38" s="46"/>
      <c r="F38" s="45"/>
    </row>
    <row r="39" spans="1:6">
      <c r="A39" s="56" t="s">
        <v>35</v>
      </c>
      <c r="B39" s="44">
        <v>1</v>
      </c>
      <c r="C39" s="44"/>
      <c r="D39" s="45"/>
      <c r="E39" s="46"/>
      <c r="F39" s="45"/>
    </row>
    <row r="40" spans="1:6">
      <c r="A40" s="47" t="s">
        <v>36</v>
      </c>
      <c r="B40" s="48">
        <v>1</v>
      </c>
      <c r="C40" s="49"/>
      <c r="D40" s="49"/>
      <c r="E40" s="50"/>
      <c r="F40" s="49"/>
    </row>
    <row r="41" spans="1:6">
      <c r="A41" s="51" t="s">
        <v>37</v>
      </c>
      <c r="B41" s="52">
        <v>12</v>
      </c>
      <c r="C41" s="53"/>
      <c r="D41" s="53"/>
      <c r="E41" s="54"/>
      <c r="F41" s="53"/>
    </row>
    <row r="42" spans="1:6">
      <c r="A42" s="57"/>
      <c r="B42" s="58">
        <f>SUM(B38:B41)</f>
        <v>15</v>
      </c>
      <c r="C42" s="59"/>
      <c r="D42" s="59"/>
      <c r="E42" s="60"/>
      <c r="F42" s="59"/>
    </row>
    <row r="43" spans="1:6" ht="18.75">
      <c r="A43" s="41"/>
      <c r="B43" s="38"/>
      <c r="C43" s="42"/>
      <c r="D43" s="42"/>
      <c r="E43" s="42"/>
      <c r="F43" s="43"/>
    </row>
    <row r="44" spans="1:6" ht="21">
      <c r="A44" s="34" t="s">
        <v>38</v>
      </c>
      <c r="B44" s="34">
        <f>SUM(B42,B33,B29,B24,B19,B13)</f>
        <v>420</v>
      </c>
      <c r="C44" s="35"/>
      <c r="D44" s="36">
        <f>SUM(D33,D42,D29,D24,D19,D13)</f>
        <v>276301</v>
      </c>
      <c r="E44" s="37">
        <f>1-(F44/D44)</f>
        <v>0.81863753659957794</v>
      </c>
      <c r="F44" s="36">
        <f>SUM(F42,F33,F29,F24,F19,F13)</f>
        <v>50110.630000000005</v>
      </c>
    </row>
    <row r="45" spans="1:6">
      <c r="E45">
        <v>0</v>
      </c>
    </row>
    <row r="47" spans="1:6">
      <c r="A47" t="s">
        <v>39</v>
      </c>
      <c r="B47" s="61">
        <v>50000</v>
      </c>
    </row>
    <row r="48" spans="1:6">
      <c r="A48" t="s">
        <v>40</v>
      </c>
      <c r="B48" s="61">
        <v>18000</v>
      </c>
    </row>
    <row r="49" spans="2:2">
      <c r="B49" s="61">
        <v>18000</v>
      </c>
    </row>
    <row r="50" spans="2:2">
      <c r="B50" s="61">
        <v>18000</v>
      </c>
    </row>
    <row r="51" spans="2:2">
      <c r="B51" s="61">
        <f>SUM(B47:B50)</f>
        <v>104000</v>
      </c>
    </row>
    <row r="52" spans="2:2">
      <c r="B52">
        <f>B51/5</f>
        <v>20800</v>
      </c>
    </row>
  </sheetData>
  <mergeCells count="10">
    <mergeCell ref="A26:F26"/>
    <mergeCell ref="A30:F30"/>
    <mergeCell ref="A35:F35"/>
    <mergeCell ref="A1:F1"/>
    <mergeCell ref="A2:F2"/>
    <mergeCell ref="H2:I2"/>
    <mergeCell ref="K2:L2"/>
    <mergeCell ref="A3:F8"/>
    <mergeCell ref="A15:F15"/>
    <mergeCell ref="A21:F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65"/>
  <sheetViews>
    <sheetView topLeftCell="A7" zoomScale="68" zoomScaleNormal="68" workbookViewId="0">
      <selection activeCell="H26" sqref="H26"/>
    </sheetView>
  </sheetViews>
  <sheetFormatPr defaultRowHeight="15"/>
  <cols>
    <col min="1" max="1" width="67.28515625" customWidth="1"/>
    <col min="2" max="2" width="11.85546875" customWidth="1"/>
    <col min="3" max="3" width="22.28515625" customWidth="1"/>
    <col min="4" max="4" width="20.7109375" customWidth="1"/>
    <col min="5" max="5" width="17.42578125" customWidth="1"/>
    <col min="6" max="6" width="21.5703125" customWidth="1"/>
    <col min="7" max="7" width="3.42578125" customWidth="1"/>
    <col min="8" max="8" width="23.5703125" customWidth="1"/>
    <col min="9" max="9" width="20.28515625" customWidth="1"/>
    <col min="10" max="10" width="3" customWidth="1"/>
    <col min="11" max="11" width="21.7109375" customWidth="1"/>
    <col min="12" max="12" width="21.85546875" customWidth="1"/>
  </cols>
  <sheetData>
    <row r="1" spans="1:12" ht="34.5" customHeight="1">
      <c r="A1" s="76" t="s">
        <v>0</v>
      </c>
      <c r="B1" s="76"/>
      <c r="C1" s="76"/>
      <c r="D1" s="76"/>
      <c r="E1" s="76"/>
      <c r="F1" s="76"/>
      <c r="H1" s="20"/>
      <c r="I1" s="20"/>
      <c r="J1" s="20"/>
      <c r="K1" s="20"/>
      <c r="L1" s="20"/>
    </row>
    <row r="2" spans="1:12" ht="24.75" customHeight="1">
      <c r="A2" s="77" t="s">
        <v>1</v>
      </c>
      <c r="B2" s="77"/>
      <c r="C2" s="77"/>
      <c r="D2" s="77"/>
      <c r="E2" s="77"/>
      <c r="F2" s="77"/>
      <c r="H2" s="78" t="s">
        <v>2</v>
      </c>
      <c r="I2" s="79"/>
      <c r="J2" s="20"/>
      <c r="K2" s="78" t="s">
        <v>3</v>
      </c>
      <c r="L2" s="79"/>
    </row>
    <row r="3" spans="1:12" ht="20.25" customHeight="1">
      <c r="A3" s="80"/>
      <c r="B3" s="80"/>
      <c r="C3" s="80"/>
      <c r="D3" s="80"/>
      <c r="E3" s="80"/>
      <c r="F3" s="81"/>
      <c r="H3" s="23" t="s">
        <v>5</v>
      </c>
      <c r="I3" s="24">
        <f>F46</f>
        <v>59177.599999999991</v>
      </c>
      <c r="J3" s="20"/>
      <c r="K3" s="23" t="s">
        <v>5</v>
      </c>
      <c r="L3" s="24">
        <f>F46</f>
        <v>59177.599999999991</v>
      </c>
    </row>
    <row r="4" spans="1:12" ht="20.25" customHeight="1">
      <c r="A4" s="82"/>
      <c r="B4" s="82"/>
      <c r="C4" s="82"/>
      <c r="D4" s="82"/>
      <c r="E4" s="82"/>
      <c r="F4" s="83"/>
      <c r="H4" s="23" t="s">
        <v>6</v>
      </c>
      <c r="I4" s="24">
        <f>I3*20%</f>
        <v>11835.519999999999</v>
      </c>
      <c r="J4" s="20"/>
      <c r="K4" s="23"/>
      <c r="L4" s="24"/>
    </row>
    <row r="5" spans="1:12" ht="20.25" customHeight="1">
      <c r="A5" s="82"/>
      <c r="B5" s="82"/>
      <c r="C5" s="82"/>
      <c r="D5" s="82"/>
      <c r="E5" s="82"/>
      <c r="F5" s="83"/>
      <c r="H5" s="23" t="s">
        <v>7</v>
      </c>
      <c r="I5" s="25">
        <f>I3*10%</f>
        <v>5917.7599999999993</v>
      </c>
      <c r="J5" s="20"/>
      <c r="K5" s="23" t="s">
        <v>7</v>
      </c>
      <c r="L5" s="25">
        <f>L3*10%</f>
        <v>5917.7599999999993</v>
      </c>
    </row>
    <row r="6" spans="1:12" ht="20.25" customHeight="1">
      <c r="A6" s="82"/>
      <c r="B6" s="82"/>
      <c r="C6" s="82"/>
      <c r="D6" s="82"/>
      <c r="E6" s="82"/>
      <c r="F6" s="83"/>
      <c r="H6" s="23" t="s">
        <v>8</v>
      </c>
      <c r="I6" s="25">
        <f>I3*5.15%</f>
        <v>3047.6463999999996</v>
      </c>
      <c r="J6" s="20"/>
      <c r="K6" s="23" t="s">
        <v>8</v>
      </c>
      <c r="L6" s="25">
        <f>L3*5.15%</f>
        <v>3047.6463999999996</v>
      </c>
    </row>
    <row r="7" spans="1:12" ht="20.25" customHeight="1">
      <c r="A7" s="82"/>
      <c r="B7" s="82"/>
      <c r="C7" s="82"/>
      <c r="D7" s="82"/>
      <c r="E7" s="82"/>
      <c r="F7" s="83"/>
      <c r="H7" s="32"/>
      <c r="I7" s="25"/>
      <c r="J7" s="20"/>
      <c r="K7" s="32"/>
      <c r="L7" s="25"/>
    </row>
    <row r="8" spans="1:12" ht="20.25" customHeight="1">
      <c r="A8" s="84"/>
      <c r="B8" s="84"/>
      <c r="C8" s="84"/>
      <c r="D8" s="84"/>
      <c r="E8" s="84"/>
      <c r="F8" s="85"/>
      <c r="H8" s="32"/>
      <c r="I8" s="33"/>
      <c r="J8" s="20"/>
      <c r="K8" s="23"/>
      <c r="L8" s="26"/>
    </row>
    <row r="9" spans="1:12" ht="20.25" customHeight="1">
      <c r="A9" s="28" t="s">
        <v>10</v>
      </c>
      <c r="B9" s="29"/>
      <c r="C9" s="29"/>
      <c r="D9" s="29"/>
      <c r="E9" s="29"/>
      <c r="F9" s="30"/>
      <c r="H9" s="23"/>
      <c r="I9" s="25"/>
      <c r="J9" s="20"/>
      <c r="K9" s="23"/>
      <c r="L9" s="25"/>
    </row>
    <row r="10" spans="1:12" ht="20.25" customHeight="1">
      <c r="A10" s="1" t="s">
        <v>11</v>
      </c>
      <c r="B10" s="1" t="s">
        <v>12</v>
      </c>
      <c r="C10" s="2" t="s">
        <v>13</v>
      </c>
      <c r="D10" s="2" t="s">
        <v>14</v>
      </c>
      <c r="E10" s="2" t="s">
        <v>15</v>
      </c>
      <c r="F10" s="2" t="s">
        <v>16</v>
      </c>
      <c r="H10" s="23"/>
      <c r="I10" s="25"/>
      <c r="J10" s="20"/>
      <c r="K10" s="23"/>
      <c r="L10" s="25"/>
    </row>
    <row r="11" spans="1:12" ht="20.25" customHeight="1">
      <c r="A11" s="3" t="s">
        <v>41</v>
      </c>
      <c r="B11" s="4">
        <v>1</v>
      </c>
      <c r="C11" s="64">
        <f>D65</f>
        <v>229924</v>
      </c>
      <c r="D11" s="5">
        <f>C11*B11</f>
        <v>229924</v>
      </c>
      <c r="E11" s="10">
        <v>0.8</v>
      </c>
      <c r="F11" s="5">
        <f>D11-(D11*E11)</f>
        <v>45984.799999999988</v>
      </c>
      <c r="H11" s="23"/>
      <c r="I11" s="25"/>
      <c r="J11" s="20"/>
      <c r="K11" s="23"/>
      <c r="L11" s="25"/>
    </row>
    <row r="12" spans="1:12" ht="20.25" customHeight="1">
      <c r="A12" s="3" t="s">
        <v>42</v>
      </c>
      <c r="B12" s="4">
        <v>2</v>
      </c>
      <c r="C12" s="62">
        <f>2*3024</f>
        <v>6048</v>
      </c>
      <c r="D12" s="5">
        <f t="shared" ref="D12:D14" si="0">C12*B12</f>
        <v>12096</v>
      </c>
      <c r="E12" s="10">
        <v>0.7</v>
      </c>
      <c r="F12" s="5">
        <f>D12-(D12*E12)</f>
        <v>3628.8000000000011</v>
      </c>
      <c r="H12" s="23"/>
      <c r="I12" s="25"/>
      <c r="J12" s="20"/>
      <c r="K12" s="23"/>
      <c r="L12" s="25"/>
    </row>
    <row r="13" spans="1:12" ht="20.25" customHeight="1">
      <c r="A13" s="3" t="s">
        <v>43</v>
      </c>
      <c r="B13" s="4">
        <v>1</v>
      </c>
      <c r="C13" s="63">
        <f>2*9990</f>
        <v>19980</v>
      </c>
      <c r="D13" s="5">
        <f t="shared" si="0"/>
        <v>19980</v>
      </c>
      <c r="E13" s="10">
        <v>0.7</v>
      </c>
      <c r="F13" s="5">
        <f>D13-(D13*E13)</f>
        <v>5994</v>
      </c>
      <c r="H13" s="23"/>
      <c r="I13" s="25"/>
      <c r="J13" s="20"/>
      <c r="K13" s="23"/>
      <c r="L13" s="25"/>
    </row>
    <row r="14" spans="1:12" ht="20.25" customHeight="1">
      <c r="A14" s="3" t="s">
        <v>18</v>
      </c>
      <c r="B14" s="4"/>
      <c r="C14" s="5">
        <v>5000</v>
      </c>
      <c r="D14" s="5">
        <f t="shared" si="0"/>
        <v>0</v>
      </c>
      <c r="E14" s="10">
        <v>0</v>
      </c>
      <c r="F14" s="5"/>
      <c r="H14" s="23"/>
      <c r="I14" s="25"/>
      <c r="J14" s="20"/>
      <c r="K14" s="23"/>
      <c r="L14" s="25"/>
    </row>
    <row r="15" spans="1:12" ht="20.25" customHeight="1">
      <c r="A15" s="6" t="s">
        <v>19</v>
      </c>
      <c r="B15" s="6">
        <f>SUM(B11:B14)</f>
        <v>4</v>
      </c>
      <c r="C15" s="7"/>
      <c r="D15" s="9">
        <f>SUM(D11:D14)</f>
        <v>262000</v>
      </c>
      <c r="E15" s="70">
        <f>1-(F15/D15)</f>
        <v>0.78775725190839696</v>
      </c>
      <c r="F15" s="9">
        <f>SUM(F11:F14)</f>
        <v>55607.599999999991</v>
      </c>
      <c r="H15" s="23"/>
      <c r="I15" s="25"/>
      <c r="J15" s="20"/>
      <c r="K15" s="23"/>
      <c r="L15" s="25"/>
    </row>
    <row r="16" spans="1:12" ht="20.25" customHeight="1">
      <c r="E16">
        <v>0</v>
      </c>
      <c r="H16" s="23"/>
      <c r="I16" s="25"/>
      <c r="J16" s="20"/>
      <c r="K16" s="23"/>
      <c r="L16" s="25"/>
    </row>
    <row r="17" spans="1:12" ht="20.25" customHeight="1">
      <c r="A17" s="73" t="s">
        <v>20</v>
      </c>
      <c r="B17" s="74"/>
      <c r="C17" s="74"/>
      <c r="D17" s="74"/>
      <c r="E17" s="74"/>
      <c r="F17" s="75"/>
      <c r="H17" s="23"/>
      <c r="I17" s="25"/>
      <c r="J17" s="20"/>
      <c r="K17" s="23"/>
      <c r="L17" s="25"/>
    </row>
    <row r="18" spans="1:12">
      <c r="A18" s="1" t="s">
        <v>11</v>
      </c>
      <c r="B18" s="1" t="s">
        <v>12</v>
      </c>
      <c r="C18" s="2" t="s">
        <v>13</v>
      </c>
      <c r="D18" s="2" t="s">
        <v>14</v>
      </c>
      <c r="E18" s="12">
        <v>0</v>
      </c>
      <c r="F18" s="2" t="s">
        <v>16</v>
      </c>
      <c r="H18" s="23" t="s">
        <v>21</v>
      </c>
      <c r="I18" s="25">
        <f>SUM(I4:I17)</f>
        <v>20800.926399999997</v>
      </c>
      <c r="J18" s="20"/>
      <c r="K18" s="23" t="s">
        <v>21</v>
      </c>
      <c r="L18" s="25">
        <f>SUM(L4:L17)</f>
        <v>8965.4063999999998</v>
      </c>
    </row>
    <row r="19" spans="1:12" ht="18.75" customHeight="1">
      <c r="A19" s="3" t="s">
        <v>22</v>
      </c>
      <c r="B19" s="4">
        <v>100</v>
      </c>
      <c r="C19" s="8">
        <v>82.75</v>
      </c>
      <c r="D19" s="5">
        <f t="shared" ref="D19:D20" si="1">B19*C19</f>
        <v>8275</v>
      </c>
      <c r="E19" s="11">
        <v>0.76</v>
      </c>
      <c r="F19" s="5">
        <f t="shared" ref="F19:F20" si="2">D19-(D19*E19)</f>
        <v>1986</v>
      </c>
      <c r="H19" s="27" t="s">
        <v>23</v>
      </c>
      <c r="I19" s="24">
        <f>I3-I18</f>
        <v>38376.673599999995</v>
      </c>
      <c r="K19" s="27" t="s">
        <v>23</v>
      </c>
      <c r="L19" s="24">
        <f>L3-L18</f>
        <v>50212.193599999991</v>
      </c>
    </row>
    <row r="20" spans="1:12" ht="18.75">
      <c r="A20" s="3" t="s">
        <v>24</v>
      </c>
      <c r="B20" s="4">
        <v>1</v>
      </c>
      <c r="C20" s="8">
        <v>6600</v>
      </c>
      <c r="D20" s="5">
        <f t="shared" si="1"/>
        <v>6600</v>
      </c>
      <c r="E20" s="11">
        <v>0.76</v>
      </c>
      <c r="F20" s="5">
        <f t="shared" si="2"/>
        <v>1584</v>
      </c>
      <c r="H20" s="21" t="s">
        <v>25</v>
      </c>
      <c r="I20" s="22">
        <f>I19/I3</f>
        <v>0.64849999999999997</v>
      </c>
      <c r="K20" s="21" t="s">
        <v>25</v>
      </c>
      <c r="L20" s="22">
        <f>L19/L3</f>
        <v>0.84850000000000003</v>
      </c>
    </row>
    <row r="21" spans="1:12" ht="18.75">
      <c r="A21" s="6" t="s">
        <v>19</v>
      </c>
      <c r="B21" s="6">
        <f>SUM(B19:B20)</f>
        <v>101</v>
      </c>
      <c r="C21" s="7"/>
      <c r="D21" s="9">
        <f>SUM(D19:D20)</f>
        <v>14875</v>
      </c>
      <c r="E21" s="71">
        <f>1-(F21/D21)</f>
        <v>0.76</v>
      </c>
      <c r="F21" s="9">
        <f>SUM(F19:F20)</f>
        <v>3570</v>
      </c>
    </row>
    <row r="22" spans="1:12">
      <c r="E22">
        <v>0</v>
      </c>
    </row>
    <row r="23" spans="1:12" ht="18.75">
      <c r="A23" s="73" t="s">
        <v>26</v>
      </c>
      <c r="B23" s="74"/>
      <c r="C23" s="74"/>
      <c r="D23" s="74"/>
      <c r="E23" s="74"/>
      <c r="F23" s="75"/>
    </row>
    <row r="24" spans="1:12">
      <c r="A24" s="1" t="s">
        <v>11</v>
      </c>
      <c r="B24" s="1" t="s">
        <v>12</v>
      </c>
      <c r="C24" s="1" t="s">
        <v>13</v>
      </c>
      <c r="D24" s="2" t="s">
        <v>14</v>
      </c>
      <c r="E24" s="12">
        <v>0</v>
      </c>
      <c r="F24" s="2" t="s">
        <v>16</v>
      </c>
    </row>
    <row r="25" spans="1:12">
      <c r="A25" s="3" t="s">
        <v>27</v>
      </c>
      <c r="B25" s="4"/>
      <c r="C25" s="5"/>
      <c r="D25" s="5">
        <f t="shared" ref="D25" si="3">B25*C25</f>
        <v>0</v>
      </c>
      <c r="E25" s="11">
        <v>0</v>
      </c>
      <c r="F25" s="5">
        <f>D25-(D25*E25)</f>
        <v>0</v>
      </c>
    </row>
    <row r="26" spans="1:12" ht="18.75">
      <c r="A26" s="14" t="s">
        <v>19</v>
      </c>
      <c r="B26" s="14">
        <f>SUM(B25:B25)</f>
        <v>0</v>
      </c>
      <c r="C26" s="15"/>
      <c r="D26" s="16">
        <f>SUM(D25:D25)</f>
        <v>0</v>
      </c>
      <c r="E26" s="15"/>
      <c r="F26" s="16">
        <f>SUM(F25:F25)</f>
        <v>0</v>
      </c>
    </row>
    <row r="27" spans="1:12" ht="18.75">
      <c r="A27" s="17"/>
      <c r="B27" s="17"/>
      <c r="C27" s="18"/>
      <c r="D27" s="19"/>
      <c r="E27" s="18"/>
      <c r="F27" s="19"/>
    </row>
    <row r="28" spans="1:12" ht="18.75">
      <c r="A28" s="73" t="s">
        <v>28</v>
      </c>
      <c r="B28" s="74"/>
      <c r="C28" s="74"/>
      <c r="D28" s="74"/>
      <c r="E28" s="74"/>
      <c r="F28" s="75"/>
    </row>
    <row r="29" spans="1:12">
      <c r="A29" s="1" t="s">
        <v>11</v>
      </c>
      <c r="B29" s="1" t="s">
        <v>12</v>
      </c>
      <c r="C29" s="1" t="s">
        <v>13</v>
      </c>
      <c r="D29" s="2" t="s">
        <v>14</v>
      </c>
      <c r="E29" s="12">
        <v>0</v>
      </c>
      <c r="F29" s="2" t="s">
        <v>16</v>
      </c>
    </row>
    <row r="30" spans="1:12">
      <c r="A30" s="3" t="s">
        <v>29</v>
      </c>
      <c r="B30" s="31"/>
      <c r="C30" s="5"/>
      <c r="D30" s="5">
        <f>B30*C30</f>
        <v>0</v>
      </c>
      <c r="E30" s="11">
        <v>0</v>
      </c>
      <c r="F30" s="5">
        <f t="shared" ref="F30" si="4">D30-(D30*E30)</f>
        <v>0</v>
      </c>
    </row>
    <row r="31" spans="1:12" ht="18.75">
      <c r="A31" s="14" t="s">
        <v>30</v>
      </c>
      <c r="B31" s="14">
        <f>SUM(B30:B30)</f>
        <v>0</v>
      </c>
      <c r="C31" s="15"/>
      <c r="D31" s="16">
        <f>SUM(D30:D30)</f>
        <v>0</v>
      </c>
      <c r="E31" s="15"/>
      <c r="F31" s="16">
        <f>SUM(F30:F30)</f>
        <v>0</v>
      </c>
    </row>
    <row r="32" spans="1:12" ht="18.75">
      <c r="A32" s="73" t="s">
        <v>31</v>
      </c>
      <c r="B32" s="74"/>
      <c r="C32" s="74"/>
      <c r="D32" s="74"/>
      <c r="E32" s="74"/>
      <c r="F32" s="75"/>
    </row>
    <row r="33" spans="1:6">
      <c r="A33" s="1" t="s">
        <v>11</v>
      </c>
      <c r="B33" s="1" t="s">
        <v>12</v>
      </c>
      <c r="C33" s="1" t="s">
        <v>13</v>
      </c>
      <c r="D33" s="2" t="s">
        <v>14</v>
      </c>
      <c r="E33" s="12">
        <v>0</v>
      </c>
      <c r="F33" s="2" t="s">
        <v>16</v>
      </c>
    </row>
    <row r="34" spans="1:6">
      <c r="A34" s="3" t="s">
        <v>29</v>
      </c>
      <c r="B34" s="31"/>
      <c r="C34" s="5"/>
      <c r="D34" s="5">
        <f>B34*C34</f>
        <v>0</v>
      </c>
      <c r="E34" s="11">
        <v>0</v>
      </c>
      <c r="F34" s="5">
        <f t="shared" ref="F34" si="5">D34-(D34*E34)</f>
        <v>0</v>
      </c>
    </row>
    <row r="35" spans="1:6" ht="18.75">
      <c r="A35" s="14" t="s">
        <v>30</v>
      </c>
      <c r="B35" s="14">
        <f>SUM(B34:B34)</f>
        <v>0</v>
      </c>
      <c r="C35" s="15"/>
      <c r="D35" s="16">
        <f>SUM(D34:D34)</f>
        <v>0</v>
      </c>
      <c r="E35" s="15"/>
      <c r="F35" s="16">
        <f>SUM(F34:F34)</f>
        <v>0</v>
      </c>
    </row>
    <row r="36" spans="1:6" ht="18.75">
      <c r="A36" s="38"/>
      <c r="B36" s="38"/>
      <c r="C36" s="39"/>
      <c r="D36" s="40"/>
      <c r="E36" s="39"/>
      <c r="F36" s="40"/>
    </row>
    <row r="37" spans="1:6" ht="18.75">
      <c r="A37" s="73" t="s">
        <v>32</v>
      </c>
      <c r="B37" s="74"/>
      <c r="C37" s="74"/>
      <c r="D37" s="74"/>
      <c r="E37" s="74"/>
      <c r="F37" s="75"/>
    </row>
    <row r="38" spans="1:6">
      <c r="A38" s="1" t="s">
        <v>11</v>
      </c>
      <c r="B38" s="1" t="s">
        <v>12</v>
      </c>
      <c r="C38" s="1" t="s">
        <v>13</v>
      </c>
      <c r="D38" s="2" t="s">
        <v>14</v>
      </c>
      <c r="E38" s="12">
        <v>0</v>
      </c>
      <c r="F38" s="2" t="s">
        <v>16</v>
      </c>
    </row>
    <row r="39" spans="1:6">
      <c r="A39" s="55" t="s">
        <v>33</v>
      </c>
      <c r="B39" s="44"/>
      <c r="C39" s="44"/>
      <c r="D39" s="45"/>
      <c r="E39" s="46"/>
      <c r="F39" s="45"/>
    </row>
    <row r="40" spans="1:6">
      <c r="A40" s="56" t="s">
        <v>34</v>
      </c>
      <c r="B40" s="44">
        <v>1</v>
      </c>
      <c r="C40" s="44"/>
      <c r="D40" s="45"/>
      <c r="E40" s="46"/>
      <c r="F40" s="45"/>
    </row>
    <row r="41" spans="1:6">
      <c r="A41" s="56" t="s">
        <v>35</v>
      </c>
      <c r="B41" s="44">
        <v>1</v>
      </c>
      <c r="C41" s="44"/>
      <c r="D41" s="45"/>
      <c r="E41" s="46"/>
      <c r="F41" s="45"/>
    </row>
    <row r="42" spans="1:6">
      <c r="A42" s="47" t="s">
        <v>36</v>
      </c>
      <c r="B42" s="48">
        <v>1</v>
      </c>
      <c r="C42" s="49"/>
      <c r="D42" s="49"/>
      <c r="E42" s="50"/>
      <c r="F42" s="49"/>
    </row>
    <row r="43" spans="1:6">
      <c r="A43" s="51" t="s">
        <v>37</v>
      </c>
      <c r="B43" s="52">
        <v>12</v>
      </c>
      <c r="C43" s="53"/>
      <c r="D43" s="53"/>
      <c r="E43" s="54"/>
      <c r="F43" s="53"/>
    </row>
    <row r="44" spans="1:6">
      <c r="A44" s="57"/>
      <c r="B44" s="58">
        <f>SUM(B40:B43)</f>
        <v>15</v>
      </c>
      <c r="C44" s="59"/>
      <c r="D44" s="59"/>
      <c r="E44" s="60"/>
      <c r="F44" s="59"/>
    </row>
    <row r="45" spans="1:6" ht="18.75">
      <c r="A45" s="41"/>
      <c r="B45" s="38"/>
      <c r="C45" s="42"/>
      <c r="D45" s="42"/>
      <c r="E45" s="42"/>
      <c r="F45" s="43"/>
    </row>
    <row r="46" spans="1:6" ht="21">
      <c r="A46" s="34" t="s">
        <v>38</v>
      </c>
      <c r="B46" s="34">
        <f>SUM(B44,B35,B31,B26,B21,B15)</f>
        <v>120</v>
      </c>
      <c r="C46" s="35"/>
      <c r="D46" s="36">
        <f>SUM(D35,D44,D31,D26,D21,D15)</f>
        <v>276875</v>
      </c>
      <c r="E46" s="72">
        <f>1-(F46/D46)</f>
        <v>0.78626600451467277</v>
      </c>
      <c r="F46" s="36">
        <f>SUM(F44,F35,F31,F26,F21,F15)</f>
        <v>59177.599999999991</v>
      </c>
    </row>
    <row r="50" spans="1:4">
      <c r="A50" s="65" t="s">
        <v>44</v>
      </c>
      <c r="B50" s="65" t="s">
        <v>45</v>
      </c>
      <c r="C50" s="65" t="s">
        <v>46</v>
      </c>
      <c r="D50" s="65" t="s">
        <v>47</v>
      </c>
    </row>
    <row r="51" spans="1:4">
      <c r="A51" s="66" t="s">
        <v>48</v>
      </c>
      <c r="B51" s="66">
        <v>4</v>
      </c>
      <c r="C51" s="67">
        <v>4995</v>
      </c>
      <c r="D51" s="67">
        <f>B51*C51</f>
        <v>19980</v>
      </c>
    </row>
    <row r="52" spans="1:4">
      <c r="A52" s="66" t="s">
        <v>49</v>
      </c>
      <c r="B52" s="66">
        <v>2</v>
      </c>
      <c r="C52" s="67">
        <v>4093</v>
      </c>
      <c r="D52" s="67">
        <f>B52*C52</f>
        <v>8186</v>
      </c>
    </row>
    <row r="53" spans="1:4">
      <c r="A53" s="66" t="s">
        <v>50</v>
      </c>
      <c r="B53" s="66">
        <v>3</v>
      </c>
      <c r="C53" s="67">
        <v>6933</v>
      </c>
      <c r="D53" s="67">
        <f t="shared" ref="D53:D64" si="6">B53*C53</f>
        <v>20799</v>
      </c>
    </row>
    <row r="54" spans="1:4">
      <c r="A54" s="66" t="s">
        <v>51</v>
      </c>
      <c r="B54" s="66">
        <v>6</v>
      </c>
      <c r="C54" s="67">
        <v>1512</v>
      </c>
      <c r="D54" s="67">
        <f t="shared" si="6"/>
        <v>9072</v>
      </c>
    </row>
    <row r="55" spans="1:4">
      <c r="A55" s="66" t="s">
        <v>52</v>
      </c>
      <c r="B55" s="66">
        <v>6</v>
      </c>
      <c r="C55" s="67">
        <v>2778</v>
      </c>
      <c r="D55" s="67">
        <f t="shared" si="6"/>
        <v>16668</v>
      </c>
    </row>
    <row r="56" spans="1:4">
      <c r="A56" s="66" t="s">
        <v>53</v>
      </c>
      <c r="B56" s="66">
        <v>4</v>
      </c>
      <c r="C56" s="67">
        <v>3247</v>
      </c>
      <c r="D56" s="67">
        <f t="shared" si="6"/>
        <v>12988</v>
      </c>
    </row>
    <row r="57" spans="1:4">
      <c r="A57" s="66" t="s">
        <v>54</v>
      </c>
      <c r="B57" s="66">
        <v>6</v>
      </c>
      <c r="C57" s="67">
        <v>3029</v>
      </c>
      <c r="D57" s="67">
        <f t="shared" si="6"/>
        <v>18174</v>
      </c>
    </row>
    <row r="58" spans="1:4">
      <c r="A58" s="66" t="s">
        <v>55</v>
      </c>
      <c r="B58" s="66">
        <v>2</v>
      </c>
      <c r="C58" s="67">
        <v>6650</v>
      </c>
      <c r="D58" s="67">
        <f t="shared" si="6"/>
        <v>13300</v>
      </c>
    </row>
    <row r="59" spans="1:4">
      <c r="A59" s="66" t="s">
        <v>56</v>
      </c>
      <c r="B59" s="66">
        <v>2</v>
      </c>
      <c r="C59" s="67">
        <v>14405</v>
      </c>
      <c r="D59" s="67">
        <f t="shared" si="6"/>
        <v>28810</v>
      </c>
    </row>
    <row r="60" spans="1:4">
      <c r="A60" s="66" t="s">
        <v>57</v>
      </c>
      <c r="B60" s="66">
        <v>2</v>
      </c>
      <c r="C60" s="67">
        <v>10119</v>
      </c>
      <c r="D60" s="67">
        <f t="shared" si="6"/>
        <v>20238</v>
      </c>
    </row>
    <row r="61" spans="1:4">
      <c r="A61" s="66" t="s">
        <v>58</v>
      </c>
      <c r="B61" s="66">
        <v>2</v>
      </c>
      <c r="C61" s="67">
        <v>6630</v>
      </c>
      <c r="D61" s="67">
        <f t="shared" si="6"/>
        <v>13260</v>
      </c>
    </row>
    <row r="62" spans="1:4">
      <c r="A62" s="66" t="s">
        <v>59</v>
      </c>
      <c r="B62" s="66">
        <v>4</v>
      </c>
      <c r="C62" s="67">
        <v>2484</v>
      </c>
      <c r="D62" s="67">
        <f t="shared" si="6"/>
        <v>9936</v>
      </c>
    </row>
    <row r="63" spans="1:4">
      <c r="A63" s="66" t="s">
        <v>60</v>
      </c>
      <c r="B63" s="66">
        <v>4</v>
      </c>
      <c r="C63" s="67">
        <v>4235</v>
      </c>
      <c r="D63" s="67">
        <f t="shared" si="6"/>
        <v>16940</v>
      </c>
    </row>
    <row r="64" spans="1:4">
      <c r="A64" s="66" t="s">
        <v>61</v>
      </c>
      <c r="B64" s="66">
        <v>3</v>
      </c>
      <c r="C64" s="67">
        <v>7191</v>
      </c>
      <c r="D64" s="67">
        <f t="shared" si="6"/>
        <v>21573</v>
      </c>
    </row>
    <row r="65" spans="1:4">
      <c r="A65" s="68" t="s">
        <v>62</v>
      </c>
      <c r="B65" s="68">
        <f>SUM(B51:B64)</f>
        <v>50</v>
      </c>
      <c r="C65" s="69">
        <f>SUM(C51:C64)</f>
        <v>78301</v>
      </c>
      <c r="D65" s="69">
        <f>SUM(D51:D64)</f>
        <v>229924</v>
      </c>
    </row>
  </sheetData>
  <mergeCells count="10">
    <mergeCell ref="H2:I2"/>
    <mergeCell ref="K2:L2"/>
    <mergeCell ref="A3:F8"/>
    <mergeCell ref="A17:F17"/>
    <mergeCell ref="A23:F23"/>
    <mergeCell ref="A28:F28"/>
    <mergeCell ref="A32:F32"/>
    <mergeCell ref="A37:F37"/>
    <mergeCell ref="A1:F1"/>
    <mergeCell ref="A2:F2"/>
  </mergeCells>
  <pageMargins left="0.7" right="0.7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48"/>
  <sheetViews>
    <sheetView showGridLines="0" tabSelected="1" workbookViewId="0">
      <selection activeCell="A3" sqref="A3:F8"/>
    </sheetView>
  </sheetViews>
  <sheetFormatPr defaultRowHeight="15"/>
  <cols>
    <col min="1" max="1" width="67.28515625" customWidth="1"/>
    <col min="2" max="2" width="11.85546875" customWidth="1"/>
    <col min="3" max="3" width="22.28515625" customWidth="1"/>
    <col min="4" max="4" width="20.7109375" customWidth="1"/>
    <col min="5" max="5" width="17.42578125" customWidth="1"/>
    <col min="6" max="6" width="21.5703125" customWidth="1"/>
    <col min="7" max="7" width="3.42578125" customWidth="1"/>
    <col min="8" max="8" width="23.5703125" customWidth="1"/>
    <col min="9" max="9" width="20.28515625" customWidth="1"/>
    <col min="10" max="10" width="3" customWidth="1"/>
    <col min="11" max="11" width="21.7109375" customWidth="1"/>
    <col min="12" max="12" width="21.85546875" customWidth="1"/>
  </cols>
  <sheetData>
    <row r="1" spans="1:12" ht="34.5" customHeight="1">
      <c r="A1" s="76" t="s">
        <v>0</v>
      </c>
      <c r="B1" s="76"/>
      <c r="C1" s="76"/>
      <c r="D1" s="76"/>
      <c r="E1" s="76"/>
      <c r="F1" s="76"/>
      <c r="H1" s="20"/>
      <c r="I1" s="20"/>
      <c r="J1" s="20"/>
      <c r="K1" s="20"/>
      <c r="L1" s="20"/>
    </row>
    <row r="2" spans="1:12" ht="33" customHeight="1">
      <c r="A2" s="77" t="s">
        <v>1</v>
      </c>
      <c r="B2" s="77"/>
      <c r="C2" s="77"/>
      <c r="D2" s="77"/>
      <c r="E2" s="77"/>
      <c r="F2" s="77"/>
      <c r="H2" s="78" t="s">
        <v>2</v>
      </c>
      <c r="I2" s="79"/>
      <c r="J2" s="20"/>
      <c r="K2" s="78" t="s">
        <v>3</v>
      </c>
      <c r="L2" s="79"/>
    </row>
    <row r="3" spans="1:12" ht="26.25" customHeight="1">
      <c r="A3" s="80" t="s">
        <v>4</v>
      </c>
      <c r="B3" s="80"/>
      <c r="C3" s="80"/>
      <c r="D3" s="80"/>
      <c r="E3" s="80"/>
      <c r="F3" s="81"/>
      <c r="H3" s="23" t="s">
        <v>5</v>
      </c>
      <c r="I3" s="24">
        <f>F44</f>
        <v>275101</v>
      </c>
      <c r="J3" s="20"/>
      <c r="K3" s="23" t="s">
        <v>5</v>
      </c>
      <c r="L3" s="24">
        <f>F44</f>
        <v>275101</v>
      </c>
    </row>
    <row r="4" spans="1:12" ht="63.75" customHeight="1">
      <c r="A4" s="82"/>
      <c r="B4" s="82"/>
      <c r="C4" s="82"/>
      <c r="D4" s="82"/>
      <c r="E4" s="82"/>
      <c r="F4" s="83"/>
      <c r="H4" s="23" t="s">
        <v>6</v>
      </c>
      <c r="I4" s="24">
        <f>I3*20%</f>
        <v>55020.200000000004</v>
      </c>
      <c r="J4" s="20"/>
      <c r="K4" s="23"/>
      <c r="L4" s="24"/>
    </row>
    <row r="5" spans="1:12" ht="18.75" customHeight="1">
      <c r="A5" s="82"/>
      <c r="B5" s="82"/>
      <c r="C5" s="82"/>
      <c r="D5" s="82"/>
      <c r="E5" s="82"/>
      <c r="F5" s="83"/>
      <c r="H5" s="23" t="s">
        <v>7</v>
      </c>
      <c r="I5" s="25">
        <f>I3*10%</f>
        <v>27510.100000000002</v>
      </c>
      <c r="J5" s="20"/>
      <c r="K5" s="23" t="s">
        <v>7</v>
      </c>
      <c r="L5" s="25">
        <f>L3*10%</f>
        <v>27510.100000000002</v>
      </c>
    </row>
    <row r="6" spans="1:12" ht="36.75" customHeight="1">
      <c r="A6" s="82"/>
      <c r="B6" s="82"/>
      <c r="C6" s="82"/>
      <c r="D6" s="82"/>
      <c r="E6" s="82"/>
      <c r="F6" s="83"/>
      <c r="H6" s="23" t="s">
        <v>8</v>
      </c>
      <c r="I6" s="25">
        <f>I3*5.15%</f>
        <v>14167.701500000001</v>
      </c>
      <c r="J6" s="20"/>
      <c r="K6" s="23" t="s">
        <v>8</v>
      </c>
      <c r="L6" s="25">
        <f>L3*5.15%</f>
        <v>14167.701500000001</v>
      </c>
    </row>
    <row r="7" spans="1:12" ht="18.75" customHeight="1">
      <c r="A7" s="82"/>
      <c r="B7" s="82"/>
      <c r="C7" s="82"/>
      <c r="D7" s="82"/>
      <c r="E7" s="82"/>
      <c r="F7" s="83"/>
      <c r="H7" s="32" t="s">
        <v>9</v>
      </c>
      <c r="I7" s="25">
        <v>2000</v>
      </c>
      <c r="J7" s="20"/>
      <c r="K7" s="32" t="s">
        <v>9</v>
      </c>
      <c r="L7" s="25">
        <v>2000</v>
      </c>
    </row>
    <row r="8" spans="1:12" ht="54.75" customHeight="1">
      <c r="A8" s="84"/>
      <c r="B8" s="84"/>
      <c r="C8" s="84"/>
      <c r="D8" s="84"/>
      <c r="E8" s="84"/>
      <c r="F8" s="85"/>
      <c r="H8" s="32"/>
      <c r="I8" s="33"/>
      <c r="J8" s="20"/>
      <c r="K8" s="23"/>
      <c r="L8" s="26"/>
    </row>
    <row r="9" spans="1:12" ht="18.75">
      <c r="A9" s="28" t="s">
        <v>10</v>
      </c>
      <c r="B9" s="29"/>
      <c r="C9" s="29"/>
      <c r="D9" s="29"/>
      <c r="E9" s="29"/>
      <c r="F9" s="30"/>
      <c r="H9" s="23"/>
      <c r="I9" s="25"/>
      <c r="J9" s="20"/>
      <c r="K9" s="23"/>
      <c r="L9" s="25"/>
    </row>
    <row r="10" spans="1:12">
      <c r="A10" s="1" t="s">
        <v>11</v>
      </c>
      <c r="B10" s="1" t="s">
        <v>12</v>
      </c>
      <c r="C10" s="2" t="s">
        <v>13</v>
      </c>
      <c r="D10" s="2" t="s">
        <v>14</v>
      </c>
      <c r="E10" s="2" t="s">
        <v>15</v>
      </c>
      <c r="F10" s="2" t="s">
        <v>16</v>
      </c>
      <c r="H10" s="23"/>
      <c r="I10" s="25"/>
      <c r="J10" s="20"/>
      <c r="K10" s="23"/>
      <c r="L10" s="25"/>
    </row>
    <row r="11" spans="1:12">
      <c r="A11" s="3" t="s">
        <v>17</v>
      </c>
      <c r="B11" s="4">
        <v>1</v>
      </c>
      <c r="C11" s="5">
        <v>195351</v>
      </c>
      <c r="D11" s="5">
        <v>195351</v>
      </c>
      <c r="E11" s="10">
        <v>0</v>
      </c>
      <c r="F11" s="5">
        <f t="shared" ref="F11:F12" si="0">D11-(D11*E11)</f>
        <v>195351</v>
      </c>
      <c r="H11" s="23"/>
      <c r="I11" s="25"/>
      <c r="J11" s="20"/>
      <c r="K11" s="23"/>
      <c r="L11" s="25"/>
    </row>
    <row r="12" spans="1:12">
      <c r="A12" s="3" t="s">
        <v>18</v>
      </c>
      <c r="B12" s="4">
        <v>1</v>
      </c>
      <c r="C12" s="5">
        <v>5000</v>
      </c>
      <c r="D12" s="5">
        <v>5000</v>
      </c>
      <c r="E12" s="10">
        <v>0</v>
      </c>
      <c r="F12" s="5">
        <f t="shared" si="0"/>
        <v>5000</v>
      </c>
      <c r="H12" s="23"/>
      <c r="I12" s="25"/>
      <c r="J12" s="20"/>
      <c r="K12" s="23"/>
      <c r="L12" s="25"/>
    </row>
    <row r="13" spans="1:12" ht="18.75">
      <c r="A13" s="6" t="s">
        <v>19</v>
      </c>
      <c r="B13" s="6">
        <f>SUM(B11:B12)</f>
        <v>2</v>
      </c>
      <c r="C13" s="7"/>
      <c r="D13" s="9">
        <f>SUM(D11:D12)</f>
        <v>200351</v>
      </c>
      <c r="E13" s="7"/>
      <c r="F13" s="9">
        <f>SUM(F11:F12)</f>
        <v>200351</v>
      </c>
      <c r="H13" s="23"/>
      <c r="I13" s="25"/>
      <c r="J13" s="20"/>
      <c r="K13" s="23"/>
      <c r="L13" s="25"/>
    </row>
    <row r="14" spans="1:12">
      <c r="E14">
        <v>0</v>
      </c>
      <c r="H14" s="23"/>
      <c r="I14" s="25"/>
      <c r="J14" s="20"/>
      <c r="K14" s="23"/>
      <c r="L14" s="25"/>
    </row>
    <row r="15" spans="1:12" ht="18.75">
      <c r="A15" s="73" t="s">
        <v>20</v>
      </c>
      <c r="B15" s="74"/>
      <c r="C15" s="74"/>
      <c r="D15" s="74"/>
      <c r="E15" s="74"/>
      <c r="F15" s="75"/>
      <c r="H15" s="23"/>
      <c r="I15" s="25"/>
      <c r="J15" s="20"/>
      <c r="K15" s="23"/>
      <c r="L15" s="25"/>
    </row>
    <row r="16" spans="1:12">
      <c r="A16" s="1" t="s">
        <v>11</v>
      </c>
      <c r="B16" s="1" t="s">
        <v>12</v>
      </c>
      <c r="C16" s="2" t="s">
        <v>13</v>
      </c>
      <c r="D16" s="2" t="s">
        <v>14</v>
      </c>
      <c r="E16" s="12">
        <v>0</v>
      </c>
      <c r="F16" s="2" t="s">
        <v>16</v>
      </c>
      <c r="H16" s="23" t="s">
        <v>21</v>
      </c>
      <c r="I16" s="25">
        <f>SUM(I4:I15)</f>
        <v>98698.001499999998</v>
      </c>
      <c r="J16" s="20"/>
      <c r="K16" s="23" t="s">
        <v>21</v>
      </c>
      <c r="L16" s="25">
        <f>SUM(L4:L15)</f>
        <v>43677.801500000001</v>
      </c>
    </row>
    <row r="17" spans="1:12" ht="18.75" customHeight="1">
      <c r="A17" s="3" t="s">
        <v>22</v>
      </c>
      <c r="B17" s="4">
        <v>200</v>
      </c>
      <c r="C17" s="8">
        <v>82.75</v>
      </c>
      <c r="D17" s="5">
        <f t="shared" ref="D17:D18" si="1">B17*C17</f>
        <v>16550</v>
      </c>
      <c r="E17" s="10">
        <v>0</v>
      </c>
      <c r="F17" s="5">
        <f t="shared" ref="F17:F18" si="2">D17-(D17*E17)</f>
        <v>16550</v>
      </c>
      <c r="H17" s="27" t="s">
        <v>23</v>
      </c>
      <c r="I17" s="24">
        <f>I3-I16</f>
        <v>176402.99849999999</v>
      </c>
      <c r="K17" s="27" t="s">
        <v>23</v>
      </c>
      <c r="L17" s="24">
        <f>L3-L16</f>
        <v>231423.1985</v>
      </c>
    </row>
    <row r="18" spans="1:12" ht="18.75">
      <c r="A18" s="3" t="s">
        <v>24</v>
      </c>
      <c r="B18" s="4">
        <v>2</v>
      </c>
      <c r="C18" s="8">
        <v>6600</v>
      </c>
      <c r="D18" s="5">
        <f t="shared" si="1"/>
        <v>13200</v>
      </c>
      <c r="E18" s="10">
        <v>0</v>
      </c>
      <c r="F18" s="5">
        <f t="shared" si="2"/>
        <v>13200</v>
      </c>
      <c r="H18" s="21" t="s">
        <v>25</v>
      </c>
      <c r="I18" s="22">
        <f>I17/I3</f>
        <v>0.64122994282100021</v>
      </c>
      <c r="K18" s="21" t="s">
        <v>25</v>
      </c>
      <c r="L18" s="22">
        <f>L17/L3</f>
        <v>0.84122994282100028</v>
      </c>
    </row>
    <row r="19" spans="1:12" ht="18.75">
      <c r="A19" s="6" t="s">
        <v>19</v>
      </c>
      <c r="B19" s="6">
        <f>SUM(B17:B18)</f>
        <v>202</v>
      </c>
      <c r="C19" s="7"/>
      <c r="D19" s="9">
        <f>SUM(D17:D18)</f>
        <v>29750</v>
      </c>
      <c r="E19" s="13"/>
      <c r="F19" s="9">
        <f>SUM(F17:F18)</f>
        <v>29750</v>
      </c>
    </row>
    <row r="20" spans="1:12">
      <c r="E20">
        <v>0</v>
      </c>
    </row>
    <row r="21" spans="1:12" ht="18.75">
      <c r="A21" s="73" t="s">
        <v>26</v>
      </c>
      <c r="B21" s="74"/>
      <c r="C21" s="74"/>
      <c r="D21" s="74"/>
      <c r="E21" s="74"/>
      <c r="F21" s="75"/>
    </row>
    <row r="22" spans="1:12">
      <c r="A22" s="1" t="s">
        <v>11</v>
      </c>
      <c r="B22" s="1" t="s">
        <v>12</v>
      </c>
      <c r="C22" s="1" t="s">
        <v>13</v>
      </c>
      <c r="D22" s="2" t="s">
        <v>14</v>
      </c>
      <c r="E22" s="12">
        <v>0</v>
      </c>
      <c r="F22" s="2" t="s">
        <v>16</v>
      </c>
    </row>
    <row r="23" spans="1:12">
      <c r="A23" s="3" t="s">
        <v>27</v>
      </c>
      <c r="B23" s="4">
        <v>1</v>
      </c>
      <c r="C23" s="5">
        <v>10000</v>
      </c>
      <c r="D23" s="5">
        <f t="shared" ref="D23" si="3">B23*C23</f>
        <v>10000</v>
      </c>
      <c r="E23" s="11">
        <v>0</v>
      </c>
      <c r="F23" s="5">
        <f>D23-(D23*E23)</f>
        <v>10000</v>
      </c>
    </row>
    <row r="24" spans="1:12" ht="18.75">
      <c r="A24" s="14" t="s">
        <v>19</v>
      </c>
      <c r="B24" s="14">
        <f>SUM(B23:B23)</f>
        <v>1</v>
      </c>
      <c r="C24" s="15"/>
      <c r="D24" s="16">
        <f>SUM(D23:D23)</f>
        <v>10000</v>
      </c>
      <c r="E24" s="15"/>
      <c r="F24" s="16">
        <f>SUM(F23:F23)</f>
        <v>10000</v>
      </c>
    </row>
    <row r="25" spans="1:12" ht="18.75">
      <c r="A25" s="17"/>
      <c r="B25" s="17"/>
      <c r="C25" s="18"/>
      <c r="D25" s="19"/>
      <c r="E25" s="18"/>
      <c r="F25" s="19"/>
    </row>
    <row r="26" spans="1:12" ht="18.75">
      <c r="A26" s="73" t="s">
        <v>28</v>
      </c>
      <c r="B26" s="74"/>
      <c r="C26" s="74"/>
      <c r="D26" s="74"/>
      <c r="E26" s="74"/>
      <c r="F26" s="75"/>
    </row>
    <row r="27" spans="1:12">
      <c r="A27" s="1" t="s">
        <v>11</v>
      </c>
      <c r="B27" s="1" t="s">
        <v>12</v>
      </c>
      <c r="C27" s="1" t="s">
        <v>13</v>
      </c>
      <c r="D27" s="2" t="s">
        <v>14</v>
      </c>
      <c r="E27" s="12">
        <v>0</v>
      </c>
      <c r="F27" s="2" t="s">
        <v>16</v>
      </c>
    </row>
    <row r="28" spans="1:12">
      <c r="A28" s="3" t="s">
        <v>29</v>
      </c>
      <c r="B28" s="31">
        <v>100</v>
      </c>
      <c r="C28" s="5">
        <v>215</v>
      </c>
      <c r="D28" s="5">
        <f>B28*C28</f>
        <v>21500</v>
      </c>
      <c r="E28" s="10">
        <v>0</v>
      </c>
      <c r="F28" s="5">
        <f t="shared" ref="F28" si="4">D28-(D28*E28)</f>
        <v>21500</v>
      </c>
    </row>
    <row r="29" spans="1:12" ht="18.75">
      <c r="A29" s="14" t="s">
        <v>30</v>
      </c>
      <c r="B29" s="14">
        <f>SUM(B28:B28)</f>
        <v>100</v>
      </c>
      <c r="C29" s="15"/>
      <c r="D29" s="16">
        <f>SUM(D28:D28)</f>
        <v>21500</v>
      </c>
      <c r="E29" s="15"/>
      <c r="F29" s="16">
        <f>SUM(F28:F28)</f>
        <v>21500</v>
      </c>
    </row>
    <row r="30" spans="1:12" ht="18.75">
      <c r="A30" s="73" t="s">
        <v>31</v>
      </c>
      <c r="B30" s="74"/>
      <c r="C30" s="74"/>
      <c r="D30" s="74"/>
      <c r="E30" s="74"/>
      <c r="F30" s="75"/>
    </row>
    <row r="31" spans="1:12">
      <c r="A31" s="1" t="s">
        <v>11</v>
      </c>
      <c r="B31" s="1" t="s">
        <v>12</v>
      </c>
      <c r="C31" s="1" t="s">
        <v>13</v>
      </c>
      <c r="D31" s="2" t="s">
        <v>14</v>
      </c>
      <c r="E31" s="12">
        <v>0</v>
      </c>
      <c r="F31" s="2" t="s">
        <v>16</v>
      </c>
    </row>
    <row r="32" spans="1:12">
      <c r="A32" s="3" t="s">
        <v>29</v>
      </c>
      <c r="B32" s="31">
        <v>100</v>
      </c>
      <c r="C32" s="5">
        <v>135</v>
      </c>
      <c r="D32" s="5">
        <f>B32*C32</f>
        <v>13500</v>
      </c>
      <c r="E32" s="10">
        <v>0</v>
      </c>
      <c r="F32" s="5">
        <f t="shared" ref="F32" si="5">D32-(D32*E32)</f>
        <v>13500</v>
      </c>
    </row>
    <row r="33" spans="1:8" ht="18.75">
      <c r="A33" s="14" t="s">
        <v>30</v>
      </c>
      <c r="B33" s="14">
        <f>SUM(B32:B32)</f>
        <v>100</v>
      </c>
      <c r="C33" s="15"/>
      <c r="D33" s="16">
        <f>SUM(D32:D32)</f>
        <v>13500</v>
      </c>
      <c r="E33" s="15"/>
      <c r="F33" s="16">
        <f>SUM(F32:F32)</f>
        <v>13500</v>
      </c>
    </row>
    <row r="34" spans="1:8" ht="18.75">
      <c r="A34" s="38"/>
      <c r="B34" s="38"/>
      <c r="C34" s="39"/>
      <c r="D34" s="40"/>
      <c r="E34" s="39"/>
      <c r="F34" s="40"/>
    </row>
    <row r="35" spans="1:8" ht="18.75">
      <c r="A35" s="73" t="s">
        <v>32</v>
      </c>
      <c r="B35" s="74"/>
      <c r="C35" s="74"/>
      <c r="D35" s="74"/>
      <c r="E35" s="74"/>
      <c r="F35" s="75"/>
    </row>
    <row r="36" spans="1:8">
      <c r="A36" s="1" t="s">
        <v>11</v>
      </c>
      <c r="B36" s="1" t="s">
        <v>12</v>
      </c>
      <c r="C36" s="1" t="s">
        <v>13</v>
      </c>
      <c r="D36" s="2" t="s">
        <v>14</v>
      </c>
      <c r="E36" s="12">
        <v>0</v>
      </c>
      <c r="F36" s="2" t="s">
        <v>16</v>
      </c>
    </row>
    <row r="37" spans="1:8">
      <c r="A37" s="55" t="s">
        <v>33</v>
      </c>
      <c r="B37" s="44"/>
      <c r="C37" s="44"/>
      <c r="D37" s="45"/>
      <c r="E37" s="46"/>
      <c r="F37" s="45"/>
    </row>
    <row r="38" spans="1:8">
      <c r="A38" s="56" t="s">
        <v>34</v>
      </c>
      <c r="B38" s="44">
        <v>1</v>
      </c>
      <c r="C38" s="44"/>
      <c r="D38" s="45"/>
      <c r="E38" s="46"/>
      <c r="F38" s="45"/>
    </row>
    <row r="39" spans="1:8">
      <c r="A39" s="56" t="s">
        <v>35</v>
      </c>
      <c r="B39" s="44">
        <v>1</v>
      </c>
      <c r="C39" s="44"/>
      <c r="D39" s="45"/>
      <c r="E39" s="46"/>
      <c r="F39" s="45"/>
    </row>
    <row r="40" spans="1:8">
      <c r="A40" s="47" t="s">
        <v>36</v>
      </c>
      <c r="B40" s="48">
        <v>1</v>
      </c>
      <c r="C40" s="49"/>
      <c r="D40" s="49"/>
      <c r="E40" s="50"/>
      <c r="F40" s="49"/>
    </row>
    <row r="41" spans="1:8">
      <c r="A41" s="51" t="s">
        <v>37</v>
      </c>
      <c r="B41" s="52">
        <v>12</v>
      </c>
      <c r="C41" s="53"/>
      <c r="D41" s="53"/>
      <c r="E41" s="54"/>
      <c r="F41" s="53"/>
    </row>
    <row r="42" spans="1:8">
      <c r="A42" s="57"/>
      <c r="B42" s="58">
        <f>SUM(B38:B41)</f>
        <v>15</v>
      </c>
      <c r="C42" s="59"/>
      <c r="D42" s="59"/>
      <c r="E42" s="60"/>
      <c r="F42" s="59"/>
    </row>
    <row r="43" spans="1:8" ht="18.75">
      <c r="A43" s="41"/>
      <c r="B43" s="38"/>
      <c r="C43" s="42"/>
      <c r="D43" s="42"/>
      <c r="E43" s="42"/>
      <c r="F43" s="43"/>
    </row>
    <row r="44" spans="1:8" ht="21">
      <c r="A44" s="34" t="s">
        <v>38</v>
      </c>
      <c r="B44" s="34">
        <f>SUM(B42,B33,B29,B24,B19,B13)</f>
        <v>420</v>
      </c>
      <c r="C44" s="35"/>
      <c r="D44" s="36">
        <f>SUM(D33,D42,D29,D24,D19,D13)</f>
        <v>275101</v>
      </c>
      <c r="E44" s="37"/>
      <c r="F44" s="36">
        <f>SUM(F42,F33,F29,F24,F19,F13)</f>
        <v>275101</v>
      </c>
    </row>
    <row r="45" spans="1:8">
      <c r="E45">
        <v>0</v>
      </c>
    </row>
    <row r="46" spans="1:8" s="89" customFormat="1">
      <c r="A46" s="86" t="s">
        <v>63</v>
      </c>
      <c r="B46" s="87"/>
      <c r="C46" s="87"/>
      <c r="D46" s="87"/>
      <c r="E46" s="88"/>
      <c r="F46" s="88"/>
      <c r="G46" s="87"/>
      <c r="H46" s="87"/>
    </row>
    <row r="48" spans="1:8" s="89" customFormat="1">
      <c r="A48" s="86" t="s">
        <v>64</v>
      </c>
      <c r="B48" s="87"/>
      <c r="C48" s="87"/>
      <c r="D48" s="87"/>
      <c r="E48" s="88"/>
      <c r="F48" s="88"/>
      <c r="G48" s="87"/>
      <c r="H48" s="87"/>
    </row>
  </sheetData>
  <mergeCells count="10">
    <mergeCell ref="H2:I2"/>
    <mergeCell ref="K2:L2"/>
    <mergeCell ref="A3:F8"/>
    <mergeCell ref="A15:F15"/>
    <mergeCell ref="A21:F21"/>
    <mergeCell ref="A26:F26"/>
    <mergeCell ref="A30:F30"/>
    <mergeCell ref="A35:F35"/>
    <mergeCell ref="A1:F1"/>
    <mergeCell ref="A2:F2"/>
  </mergeCells>
  <pageMargins left="0.7" right="0.7" top="0.75" bottom="0.75" header="0.3" footer="0.3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712a3d-2b08-4894-87df-37e0cbeff0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55B29863A12948A3CEA097E3510C07" ma:contentTypeVersion="11" ma:contentTypeDescription="Crie um novo documento." ma:contentTypeScope="" ma:versionID="4331bc64728d934f1e4f7977103bb812">
  <xsd:schema xmlns:xsd="http://www.w3.org/2001/XMLSchema" xmlns:xs="http://www.w3.org/2001/XMLSchema" xmlns:p="http://schemas.microsoft.com/office/2006/metadata/properties" xmlns:ns3="63712a3d-2b08-4894-87df-37e0cbeff0ef" xmlns:ns4="f78fcdbc-2e96-43e1-bb3a-f4f521679459" targetNamespace="http://schemas.microsoft.com/office/2006/metadata/properties" ma:root="true" ma:fieldsID="75254e11ba3bf5ce83b94edecb27bc1a" ns3:_="" ns4:_="">
    <xsd:import namespace="63712a3d-2b08-4894-87df-37e0cbeff0ef"/>
    <xsd:import namespace="f78fcdbc-2e96-43e1-bb3a-f4f5216794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712a3d-2b08-4894-87df-37e0cbeff0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fcdbc-2e96-43e1-bb3a-f4f5216794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341D3A-0C05-4A99-BC7C-1845694B5B02}">
  <ds:schemaRefs>
    <ds:schemaRef ds:uri="http://schemas.microsoft.com/office/2006/metadata/properties"/>
    <ds:schemaRef ds:uri="http://schemas.microsoft.com/office/infopath/2007/PartnerControls"/>
    <ds:schemaRef ds:uri="63712a3d-2b08-4894-87df-37e0cbeff0ef"/>
  </ds:schemaRefs>
</ds:datastoreItem>
</file>

<file path=customXml/itemProps2.xml><?xml version="1.0" encoding="utf-8"?>
<ds:datastoreItem xmlns:ds="http://schemas.openxmlformats.org/officeDocument/2006/customXml" ds:itemID="{08C0DABC-180E-4518-A82B-083BE49425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712a3d-2b08-4894-87df-37e0cbeff0ef"/>
    <ds:schemaRef ds:uri="f78fcdbc-2e96-43e1-bb3a-f4f5216794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8725AE-0FFA-4D34-A67C-618E8E3544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COTA MASTER</vt:lpstr>
      <vt:lpstr>Zumbitos</vt:lpstr>
      <vt:lpstr>Romina_Danubio</vt:lpstr>
      <vt:lpstr>CARNAVAL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 Guerra Freitas (Marketing)</dc:creator>
  <cp:keywords/>
  <dc:description/>
  <cp:lastModifiedBy>Joyce Luque Bastos Berthaud</cp:lastModifiedBy>
  <cp:revision/>
  <dcterms:created xsi:type="dcterms:W3CDTF">2022-05-04T00:41:03Z</dcterms:created>
  <dcterms:modified xsi:type="dcterms:W3CDTF">2023-11-17T13:45:06Z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0x0101004755B29863A12948A3CEA097E3510C07</vt:lpwstr>
  </property>
</Properties>
</file>